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7DD519CB-AF19-4B9C-B902-2474DEBEA46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MASTER DATA" sheetId="2" r:id="rId1"/>
    <sheet name="Deferred Salary March 2020" sheetId="1" r:id="rId2"/>
  </sheets>
  <externalReferences>
    <externalReference r:id="rId3"/>
  </externalReference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1">'Deferred Salary March 2020'!$A$2:$AC$41</definedName>
    <definedName name="_xlnm.Print_Titles" localSheetId="1">'Deferred Salary March 2020'!$2:$6</definedName>
    <definedName name="Sex">'[1]Other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</definedNames>
  <calcPr calcId="181029"/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M5" i="2"/>
  <c r="A2" i="1"/>
  <c r="J41" i="1"/>
  <c r="P41" i="1" s="1"/>
  <c r="I41" i="1"/>
  <c r="F41" i="1"/>
  <c r="G41" i="1" s="1"/>
  <c r="D41" i="1"/>
  <c r="C41" i="1"/>
  <c r="B41" i="1"/>
  <c r="A41" i="1"/>
  <c r="J40" i="1"/>
  <c r="P40" i="1" s="1"/>
  <c r="I40" i="1"/>
  <c r="F40" i="1"/>
  <c r="D40" i="1"/>
  <c r="C40" i="1"/>
  <c r="B40" i="1"/>
  <c r="A40" i="1"/>
  <c r="J39" i="1"/>
  <c r="P39" i="1" s="1"/>
  <c r="I39" i="1"/>
  <c r="F39" i="1"/>
  <c r="G39" i="1" s="1"/>
  <c r="D39" i="1"/>
  <c r="C39" i="1"/>
  <c r="B39" i="1"/>
  <c r="A39" i="1"/>
  <c r="J38" i="1"/>
  <c r="P38" i="1" s="1"/>
  <c r="I38" i="1"/>
  <c r="F38" i="1"/>
  <c r="G38" i="1" s="1"/>
  <c r="D38" i="1"/>
  <c r="C38" i="1"/>
  <c r="B38" i="1"/>
  <c r="A38" i="1"/>
  <c r="J37" i="1"/>
  <c r="P37" i="1" s="1"/>
  <c r="I37" i="1"/>
  <c r="F37" i="1"/>
  <c r="D37" i="1"/>
  <c r="C37" i="1"/>
  <c r="B37" i="1"/>
  <c r="A37" i="1"/>
  <c r="J36" i="1"/>
  <c r="P36" i="1" s="1"/>
  <c r="I36" i="1"/>
  <c r="F36" i="1"/>
  <c r="D36" i="1"/>
  <c r="C36" i="1"/>
  <c r="B36" i="1"/>
  <c r="A36" i="1"/>
  <c r="J35" i="1"/>
  <c r="P35" i="1" s="1"/>
  <c r="I35" i="1"/>
  <c r="F35" i="1"/>
  <c r="G35" i="1" s="1"/>
  <c r="D35" i="1"/>
  <c r="C35" i="1"/>
  <c r="B35" i="1"/>
  <c r="A35" i="1"/>
  <c r="J34" i="1"/>
  <c r="P34" i="1" s="1"/>
  <c r="I34" i="1"/>
  <c r="F34" i="1"/>
  <c r="G34" i="1" s="1"/>
  <c r="D34" i="1"/>
  <c r="C34" i="1"/>
  <c r="B34" i="1"/>
  <c r="A34" i="1"/>
  <c r="J33" i="1"/>
  <c r="P33" i="1" s="1"/>
  <c r="I33" i="1"/>
  <c r="F33" i="1"/>
  <c r="D33" i="1"/>
  <c r="C33" i="1"/>
  <c r="B33" i="1"/>
  <c r="A33" i="1"/>
  <c r="J32" i="1"/>
  <c r="P32" i="1" s="1"/>
  <c r="I32" i="1"/>
  <c r="F32" i="1"/>
  <c r="G32" i="1" s="1"/>
  <c r="D32" i="1"/>
  <c r="C32" i="1"/>
  <c r="B32" i="1"/>
  <c r="A32" i="1"/>
  <c r="J31" i="1"/>
  <c r="P31" i="1" s="1"/>
  <c r="I31" i="1"/>
  <c r="F31" i="1"/>
  <c r="D31" i="1"/>
  <c r="C31" i="1"/>
  <c r="B31" i="1"/>
  <c r="A31" i="1"/>
  <c r="J30" i="1"/>
  <c r="P30" i="1" s="1"/>
  <c r="I30" i="1"/>
  <c r="F30" i="1"/>
  <c r="G30" i="1" s="1"/>
  <c r="D30" i="1"/>
  <c r="C30" i="1"/>
  <c r="B30" i="1"/>
  <c r="A30" i="1"/>
  <c r="J29" i="1"/>
  <c r="P29" i="1" s="1"/>
  <c r="I29" i="1"/>
  <c r="F29" i="1"/>
  <c r="G29" i="1" s="1"/>
  <c r="D29" i="1"/>
  <c r="C29" i="1"/>
  <c r="B29" i="1"/>
  <c r="A29" i="1"/>
  <c r="J28" i="1"/>
  <c r="P28" i="1" s="1"/>
  <c r="I28" i="1"/>
  <c r="F28" i="1"/>
  <c r="D28" i="1"/>
  <c r="C28" i="1"/>
  <c r="B28" i="1"/>
  <c r="A28" i="1"/>
  <c r="J27" i="1"/>
  <c r="P27" i="1" s="1"/>
  <c r="I27" i="1"/>
  <c r="F27" i="1"/>
  <c r="G27" i="1" s="1"/>
  <c r="D27" i="1"/>
  <c r="C27" i="1"/>
  <c r="B27" i="1"/>
  <c r="A27" i="1"/>
  <c r="J26" i="1"/>
  <c r="P26" i="1" s="1"/>
  <c r="I26" i="1"/>
  <c r="F26" i="1"/>
  <c r="D26" i="1"/>
  <c r="C26" i="1"/>
  <c r="B26" i="1"/>
  <c r="A26" i="1"/>
  <c r="J25" i="1"/>
  <c r="P25" i="1" s="1"/>
  <c r="I25" i="1"/>
  <c r="F25" i="1"/>
  <c r="G25" i="1" s="1"/>
  <c r="D25" i="1"/>
  <c r="C25" i="1"/>
  <c r="B25" i="1"/>
  <c r="A25" i="1"/>
  <c r="J24" i="1"/>
  <c r="P24" i="1" s="1"/>
  <c r="I24" i="1"/>
  <c r="F24" i="1"/>
  <c r="D24" i="1"/>
  <c r="C24" i="1"/>
  <c r="B24" i="1"/>
  <c r="A24" i="1"/>
  <c r="J23" i="1"/>
  <c r="P23" i="1" s="1"/>
  <c r="I23" i="1"/>
  <c r="F23" i="1"/>
  <c r="D23" i="1"/>
  <c r="C23" i="1"/>
  <c r="B23" i="1"/>
  <c r="A23" i="1"/>
  <c r="J22" i="1"/>
  <c r="P22" i="1" s="1"/>
  <c r="I22" i="1"/>
  <c r="F22" i="1"/>
  <c r="G22" i="1" s="1"/>
  <c r="D22" i="1"/>
  <c r="C22" i="1"/>
  <c r="B22" i="1"/>
  <c r="A22" i="1"/>
  <c r="J21" i="1"/>
  <c r="P21" i="1" s="1"/>
  <c r="I21" i="1"/>
  <c r="F21" i="1"/>
  <c r="D21" i="1"/>
  <c r="C21" i="1"/>
  <c r="B21" i="1"/>
  <c r="A21" i="1"/>
  <c r="J20" i="1"/>
  <c r="P20" i="1" s="1"/>
  <c r="I20" i="1"/>
  <c r="F20" i="1"/>
  <c r="D20" i="1"/>
  <c r="C20" i="1"/>
  <c r="B20" i="1"/>
  <c r="A20" i="1"/>
  <c r="J19" i="1"/>
  <c r="P19" i="1" s="1"/>
  <c r="I19" i="1"/>
  <c r="F19" i="1"/>
  <c r="G19" i="1" s="1"/>
  <c r="D19" i="1"/>
  <c r="C19" i="1"/>
  <c r="B19" i="1"/>
  <c r="A19" i="1"/>
  <c r="J18" i="1"/>
  <c r="P18" i="1" s="1"/>
  <c r="I18" i="1"/>
  <c r="F18" i="1"/>
  <c r="G18" i="1" s="1"/>
  <c r="D18" i="1"/>
  <c r="C18" i="1"/>
  <c r="B18" i="1"/>
  <c r="A18" i="1"/>
  <c r="J17" i="1"/>
  <c r="I17" i="1"/>
  <c r="F17" i="1"/>
  <c r="G17" i="1" s="1"/>
  <c r="D17" i="1"/>
  <c r="C17" i="1"/>
  <c r="B17" i="1"/>
  <c r="A17" i="1"/>
  <c r="J16" i="1"/>
  <c r="P16" i="1" s="1"/>
  <c r="I16" i="1"/>
  <c r="F16" i="1"/>
  <c r="G16" i="1" s="1"/>
  <c r="D16" i="1"/>
  <c r="C16" i="1"/>
  <c r="B16" i="1"/>
  <c r="A16" i="1"/>
  <c r="J15" i="1"/>
  <c r="P15" i="1" s="1"/>
  <c r="I15" i="1"/>
  <c r="F15" i="1"/>
  <c r="G15" i="1" s="1"/>
  <c r="D15" i="1"/>
  <c r="C15" i="1"/>
  <c r="B15" i="1"/>
  <c r="A15" i="1"/>
  <c r="J14" i="1"/>
  <c r="P14" i="1" s="1"/>
  <c r="I14" i="1"/>
  <c r="O14" i="1" s="1"/>
  <c r="F14" i="1"/>
  <c r="G14" i="1" s="1"/>
  <c r="D14" i="1"/>
  <c r="C14" i="1"/>
  <c r="B14" i="1"/>
  <c r="A14" i="1"/>
  <c r="J13" i="1"/>
  <c r="P13" i="1" s="1"/>
  <c r="I13" i="1"/>
  <c r="O13" i="1" s="1"/>
  <c r="F13" i="1"/>
  <c r="G13" i="1" s="1"/>
  <c r="D13" i="1"/>
  <c r="C13" i="1"/>
  <c r="B13" i="1"/>
  <c r="A13" i="1"/>
  <c r="J12" i="1"/>
  <c r="P12" i="1" s="1"/>
  <c r="I12" i="1"/>
  <c r="F12" i="1"/>
  <c r="D12" i="1"/>
  <c r="C12" i="1"/>
  <c r="B12" i="1"/>
  <c r="A12" i="1"/>
  <c r="J11" i="1"/>
  <c r="P11" i="1" s="1"/>
  <c r="I11" i="1"/>
  <c r="F11" i="1"/>
  <c r="G11" i="1" s="1"/>
  <c r="D11" i="1"/>
  <c r="C11" i="1"/>
  <c r="B11" i="1"/>
  <c r="A11" i="1"/>
  <c r="J10" i="1"/>
  <c r="P10" i="1" s="1"/>
  <c r="I10" i="1"/>
  <c r="F10" i="1"/>
  <c r="D10" i="1"/>
  <c r="C10" i="1"/>
  <c r="B10" i="1"/>
  <c r="A10" i="1"/>
  <c r="J9" i="1"/>
  <c r="P9" i="1" s="1"/>
  <c r="I9" i="1"/>
  <c r="O9" i="1" s="1"/>
  <c r="F9" i="1"/>
  <c r="G9" i="1" s="1"/>
  <c r="D9" i="1"/>
  <c r="C9" i="1"/>
  <c r="B9" i="1"/>
  <c r="A9" i="1"/>
  <c r="J8" i="1"/>
  <c r="P8" i="1" s="1"/>
  <c r="I8" i="1"/>
  <c r="F8" i="1"/>
  <c r="D8" i="1"/>
  <c r="C8" i="1"/>
  <c r="B8" i="1"/>
  <c r="A8" i="1"/>
  <c r="C7" i="1"/>
  <c r="D7" i="1"/>
  <c r="B7" i="1"/>
  <c r="G21" i="1" l="1"/>
  <c r="G12" i="1"/>
  <c r="G24" i="1"/>
  <c r="G8" i="1"/>
  <c r="G10" i="1"/>
  <c r="O12" i="1"/>
  <c r="U12" i="1" s="1"/>
  <c r="O16" i="1"/>
  <c r="U16" i="1" s="1"/>
  <c r="G20" i="1"/>
  <c r="G23" i="1"/>
  <c r="G26" i="1"/>
  <c r="G28" i="1"/>
  <c r="G31" i="1"/>
  <c r="G33" i="1"/>
  <c r="G36" i="1"/>
  <c r="G40" i="1"/>
  <c r="O15" i="1"/>
  <c r="U15" i="1" s="1"/>
  <c r="U9" i="1"/>
  <c r="U13" i="1"/>
  <c r="U14" i="1"/>
  <c r="O10" i="1"/>
  <c r="O17" i="1"/>
  <c r="U17" i="1" s="1"/>
  <c r="O18" i="1"/>
  <c r="U18" i="1" s="1"/>
  <c r="O19" i="1"/>
  <c r="U19" i="1" s="1"/>
  <c r="O20" i="1"/>
  <c r="U20" i="1" s="1"/>
  <c r="O21" i="1"/>
  <c r="U21" i="1" s="1"/>
  <c r="O22" i="1"/>
  <c r="O23" i="1"/>
  <c r="O24" i="1"/>
  <c r="U24" i="1" s="1"/>
  <c r="O25" i="1"/>
  <c r="U25" i="1" s="1"/>
  <c r="O26" i="1"/>
  <c r="U26" i="1" s="1"/>
  <c r="O27" i="1"/>
  <c r="U27" i="1" s="1"/>
  <c r="O28" i="1"/>
  <c r="O29" i="1"/>
  <c r="U29" i="1" s="1"/>
  <c r="O30" i="1"/>
  <c r="U30" i="1" s="1"/>
  <c r="O31" i="1"/>
  <c r="U31" i="1" s="1"/>
  <c r="O32" i="1"/>
  <c r="U32" i="1" s="1"/>
  <c r="O33" i="1"/>
  <c r="O34" i="1"/>
  <c r="U34" i="1" s="1"/>
  <c r="O35" i="1"/>
  <c r="U35" i="1" s="1"/>
  <c r="O36" i="1"/>
  <c r="U36" i="1" s="1"/>
  <c r="O37" i="1"/>
  <c r="U37" i="1" s="1"/>
  <c r="O38" i="1"/>
  <c r="U38" i="1" s="1"/>
  <c r="O39" i="1"/>
  <c r="O40" i="1"/>
  <c r="O41" i="1"/>
  <c r="U41" i="1" s="1"/>
  <c r="H8" i="1"/>
  <c r="H9" i="1"/>
  <c r="V9" i="1"/>
  <c r="H10" i="1"/>
  <c r="V10" i="1"/>
  <c r="H11" i="1"/>
  <c r="H12" i="1"/>
  <c r="H13" i="1"/>
  <c r="H14" i="1"/>
  <c r="H15" i="1"/>
  <c r="H16" i="1"/>
  <c r="H17" i="1"/>
  <c r="H18" i="1"/>
  <c r="H19" i="1"/>
  <c r="V19" i="1"/>
  <c r="H20" i="1"/>
  <c r="V20" i="1"/>
  <c r="H21" i="1"/>
  <c r="V21" i="1"/>
  <c r="H22" i="1"/>
  <c r="V22" i="1"/>
  <c r="H23" i="1"/>
  <c r="V23" i="1"/>
  <c r="H24" i="1"/>
  <c r="V24" i="1"/>
  <c r="H25" i="1"/>
  <c r="V25" i="1"/>
  <c r="H26" i="1"/>
  <c r="V26" i="1"/>
  <c r="H27" i="1"/>
  <c r="V27" i="1"/>
  <c r="H28" i="1"/>
  <c r="V28" i="1"/>
  <c r="H29" i="1"/>
  <c r="V29" i="1"/>
  <c r="H30" i="1"/>
  <c r="V30" i="1"/>
  <c r="H31" i="1"/>
  <c r="V31" i="1"/>
  <c r="H32" i="1"/>
  <c r="V32" i="1"/>
  <c r="H33" i="1"/>
  <c r="V33" i="1"/>
  <c r="H34" i="1"/>
  <c r="V34" i="1"/>
  <c r="H35" i="1"/>
  <c r="V35" i="1"/>
  <c r="H36" i="1"/>
  <c r="V36" i="1"/>
  <c r="V37" i="1"/>
  <c r="H38" i="1"/>
  <c r="V38" i="1"/>
  <c r="H39" i="1"/>
  <c r="V39" i="1"/>
  <c r="H40" i="1"/>
  <c r="V40" i="1"/>
  <c r="H41" i="1"/>
  <c r="V41" i="1"/>
  <c r="AE41" i="1"/>
  <c r="AE40" i="1"/>
  <c r="X40" i="1" s="1"/>
  <c r="AE39" i="1"/>
  <c r="AE38" i="1"/>
  <c r="X38" i="1" s="1"/>
  <c r="AE37" i="1"/>
  <c r="AE36" i="1"/>
  <c r="X36" i="1" s="1"/>
  <c r="AE35" i="1"/>
  <c r="X35" i="1" s="1"/>
  <c r="AE34" i="1"/>
  <c r="AE33" i="1"/>
  <c r="X33" i="1" s="1"/>
  <c r="AE32" i="1"/>
  <c r="X32" i="1" s="1"/>
  <c r="AE31" i="1"/>
  <c r="X31" i="1" s="1"/>
  <c r="AE30" i="1"/>
  <c r="AE29" i="1"/>
  <c r="X29" i="1" s="1"/>
  <c r="AE28" i="1"/>
  <c r="X28" i="1" s="1"/>
  <c r="AE27" i="1"/>
  <c r="X27" i="1" s="1"/>
  <c r="AE26" i="1"/>
  <c r="AE25" i="1"/>
  <c r="AE24" i="1"/>
  <c r="X24" i="1" s="1"/>
  <c r="AE23" i="1"/>
  <c r="X23" i="1" s="1"/>
  <c r="AE22" i="1"/>
  <c r="AE21" i="1"/>
  <c r="X21" i="1" s="1"/>
  <c r="AE20" i="1"/>
  <c r="X20" i="1" s="1"/>
  <c r="AE19" i="1"/>
  <c r="X19" i="1" s="1"/>
  <c r="AE18" i="1"/>
  <c r="AE17" i="1"/>
  <c r="AE16" i="1"/>
  <c r="X16" i="1" s="1"/>
  <c r="AE15" i="1"/>
  <c r="AE14" i="1"/>
  <c r="X14" i="1" s="1"/>
  <c r="AE13" i="1"/>
  <c r="AE12" i="1"/>
  <c r="X12" i="1" s="1"/>
  <c r="AE11" i="1"/>
  <c r="AE10" i="1"/>
  <c r="X10" i="1" s="1"/>
  <c r="AE9" i="1"/>
  <c r="AE8" i="1"/>
  <c r="X8" i="1" s="1"/>
  <c r="AE7" i="1"/>
  <c r="X7" i="1" s="1"/>
  <c r="I7" i="1"/>
  <c r="O7" i="1" s="1"/>
  <c r="J7" i="1"/>
  <c r="P7" i="1" s="1"/>
  <c r="A7" i="1"/>
  <c r="F7" i="1"/>
  <c r="H7" i="1" s="1"/>
  <c r="S39" i="2"/>
  <c r="H39" i="2" s="1"/>
  <c r="S38" i="2"/>
  <c r="H38" i="2" s="1"/>
  <c r="S37" i="2"/>
  <c r="H37" i="2" s="1"/>
  <c r="S36" i="2"/>
  <c r="H36" i="2" s="1"/>
  <c r="S35" i="2"/>
  <c r="S34" i="2"/>
  <c r="H34" i="2" s="1"/>
  <c r="S33" i="2"/>
  <c r="H33" i="2" s="1"/>
  <c r="S32" i="2"/>
  <c r="H32" i="2" s="1"/>
  <c r="S31" i="2"/>
  <c r="H31" i="2" s="1"/>
  <c r="S30" i="2"/>
  <c r="H30" i="2" s="1"/>
  <c r="S29" i="2"/>
  <c r="S28" i="2"/>
  <c r="S27" i="2"/>
  <c r="S26" i="2"/>
  <c r="S25" i="2"/>
  <c r="S24" i="2"/>
  <c r="H24" i="2" s="1"/>
  <c r="S23" i="2"/>
  <c r="S22" i="2"/>
  <c r="S21" i="2"/>
  <c r="H21" i="2" s="1"/>
  <c r="S20" i="2"/>
  <c r="H20" i="2" s="1"/>
  <c r="S19" i="2"/>
  <c r="S18" i="2"/>
  <c r="H18" i="2" s="1"/>
  <c r="S17" i="2"/>
  <c r="H17" i="2" s="1"/>
  <c r="S16" i="2"/>
  <c r="H16" i="2" s="1"/>
  <c r="S15" i="2"/>
  <c r="H15" i="2" s="1"/>
  <c r="S14" i="2"/>
  <c r="S13" i="2"/>
  <c r="S12" i="2"/>
  <c r="S11" i="2"/>
  <c r="S10" i="2"/>
  <c r="S9" i="2"/>
  <c r="S8" i="2"/>
  <c r="S7" i="2"/>
  <c r="S6" i="2"/>
  <c r="S5" i="2"/>
  <c r="H35" i="2"/>
  <c r="H29" i="2"/>
  <c r="H28" i="2"/>
  <c r="H27" i="2"/>
  <c r="H26" i="2"/>
  <c r="H25" i="2"/>
  <c r="H23" i="2"/>
  <c r="H22" i="2"/>
  <c r="H19" i="2"/>
  <c r="H14" i="2"/>
  <c r="H13" i="2"/>
  <c r="H12" i="2"/>
  <c r="H11" i="2"/>
  <c r="H10" i="2"/>
  <c r="H9" i="2"/>
  <c r="H8" i="2"/>
  <c r="H7" i="2"/>
  <c r="H6" i="2"/>
  <c r="H5" i="2"/>
  <c r="I15" i="2" l="1"/>
  <c r="M15" i="2"/>
  <c r="L17" i="1" s="1"/>
  <c r="I21" i="2"/>
  <c r="M21" i="2"/>
  <c r="L23" i="1" s="1"/>
  <c r="I36" i="2"/>
  <c r="M36" i="2"/>
  <c r="L38" i="1" s="1"/>
  <c r="I33" i="2"/>
  <c r="M33" i="2"/>
  <c r="L35" i="1" s="1"/>
  <c r="I8" i="2"/>
  <c r="M8" i="2"/>
  <c r="L10" i="1" s="1"/>
  <c r="I12" i="2"/>
  <c r="M12" i="2"/>
  <c r="L14" i="1" s="1"/>
  <c r="I16" i="2"/>
  <c r="M16" i="2"/>
  <c r="L18" i="1" s="1"/>
  <c r="I22" i="2"/>
  <c r="M22" i="2"/>
  <c r="L24" i="1" s="1"/>
  <c r="I26" i="2"/>
  <c r="M26" i="2"/>
  <c r="L28" i="1" s="1"/>
  <c r="I35" i="2"/>
  <c r="M35" i="2"/>
  <c r="L37" i="1" s="1"/>
  <c r="I31" i="2"/>
  <c r="M31" i="2"/>
  <c r="L33" i="1" s="1"/>
  <c r="I9" i="2"/>
  <c r="M9" i="2"/>
  <c r="L11" i="1" s="1"/>
  <c r="I13" i="2"/>
  <c r="M13" i="2"/>
  <c r="L15" i="1" s="1"/>
  <c r="I17" i="2"/>
  <c r="M17" i="2"/>
  <c r="L19" i="1" s="1"/>
  <c r="I23" i="2"/>
  <c r="M23" i="2"/>
  <c r="L25" i="1" s="1"/>
  <c r="I27" i="2"/>
  <c r="M27" i="2"/>
  <c r="L29" i="1" s="1"/>
  <c r="I37" i="2"/>
  <c r="M37" i="2"/>
  <c r="L39" i="1" s="1"/>
  <c r="I20" i="2"/>
  <c r="M20" i="2"/>
  <c r="L22" i="1" s="1"/>
  <c r="I32" i="2"/>
  <c r="M32" i="2"/>
  <c r="L34" i="1" s="1"/>
  <c r="I6" i="2"/>
  <c r="M6" i="2"/>
  <c r="L8" i="1" s="1"/>
  <c r="I10" i="2"/>
  <c r="M10" i="2"/>
  <c r="L12" i="1" s="1"/>
  <c r="I14" i="2"/>
  <c r="M14" i="2"/>
  <c r="L16" i="1" s="1"/>
  <c r="I19" i="2"/>
  <c r="M19" i="2"/>
  <c r="L21" i="1" s="1"/>
  <c r="I24" i="2"/>
  <c r="M24" i="2"/>
  <c r="L26" i="1" s="1"/>
  <c r="I28" i="2"/>
  <c r="M28" i="2"/>
  <c r="L30" i="1" s="1"/>
  <c r="I7" i="2"/>
  <c r="M7" i="2"/>
  <c r="L9" i="1" s="1"/>
  <c r="I11" i="2"/>
  <c r="M11" i="2"/>
  <c r="L13" i="1" s="1"/>
  <c r="I25" i="2"/>
  <c r="M25" i="2"/>
  <c r="L27" i="1" s="1"/>
  <c r="I29" i="2"/>
  <c r="M29" i="2"/>
  <c r="L31" i="1" s="1"/>
  <c r="I18" i="2"/>
  <c r="M18" i="2"/>
  <c r="L20" i="1" s="1"/>
  <c r="I30" i="2"/>
  <c r="M30" i="2"/>
  <c r="L32" i="1" s="1"/>
  <c r="I34" i="2"/>
  <c r="M34" i="2"/>
  <c r="L36" i="1" s="1"/>
  <c r="I38" i="2"/>
  <c r="M38" i="2"/>
  <c r="L40" i="1" s="1"/>
  <c r="I39" i="2"/>
  <c r="M39" i="2"/>
  <c r="L41" i="1" s="1"/>
  <c r="I5" i="2"/>
  <c r="L7" i="1"/>
  <c r="M7" i="1" s="1"/>
  <c r="AF7" i="1"/>
  <c r="AG7" i="1" s="1"/>
  <c r="AF9" i="1"/>
  <c r="AG9" i="1" s="1"/>
  <c r="AF11" i="1"/>
  <c r="AG11" i="1" s="1"/>
  <c r="O11" i="1" s="1"/>
  <c r="U11" i="1" s="1"/>
  <c r="AF13" i="1"/>
  <c r="AG13" i="1" s="1"/>
  <c r="AF15" i="1"/>
  <c r="AG15" i="1" s="1"/>
  <c r="AF17" i="1"/>
  <c r="AG17" i="1" s="1"/>
  <c r="AF19" i="1"/>
  <c r="AG19" i="1" s="1"/>
  <c r="AF21" i="1"/>
  <c r="AG21" i="1" s="1"/>
  <c r="AF23" i="1"/>
  <c r="AG23" i="1" s="1"/>
  <c r="AF25" i="1"/>
  <c r="AG25" i="1" s="1"/>
  <c r="AF27" i="1"/>
  <c r="AG27" i="1" s="1"/>
  <c r="AF29" i="1"/>
  <c r="AG29" i="1" s="1"/>
  <c r="AF31" i="1"/>
  <c r="AG31" i="1" s="1"/>
  <c r="AF33" i="1"/>
  <c r="AG33" i="1" s="1"/>
  <c r="AF35" i="1"/>
  <c r="AG35" i="1" s="1"/>
  <c r="AF37" i="1"/>
  <c r="AG37" i="1" s="1"/>
  <c r="AF39" i="1"/>
  <c r="AG39" i="1" s="1"/>
  <c r="AF41" i="1"/>
  <c r="AG41" i="1" s="1"/>
  <c r="AF8" i="1"/>
  <c r="AG8" i="1" s="1"/>
  <c r="O8" i="1" s="1"/>
  <c r="U8" i="1" s="1"/>
  <c r="AF10" i="1"/>
  <c r="AG10" i="1" s="1"/>
  <c r="AF12" i="1"/>
  <c r="AG12" i="1" s="1"/>
  <c r="AF14" i="1"/>
  <c r="AG14" i="1" s="1"/>
  <c r="AF16" i="1"/>
  <c r="AG16" i="1" s="1"/>
  <c r="AF18" i="1"/>
  <c r="AG18" i="1" s="1"/>
  <c r="AF20" i="1"/>
  <c r="AG20" i="1" s="1"/>
  <c r="AF22" i="1"/>
  <c r="AG22" i="1" s="1"/>
  <c r="AF24" i="1"/>
  <c r="AG24" i="1" s="1"/>
  <c r="AF26" i="1"/>
  <c r="AG26" i="1" s="1"/>
  <c r="AF28" i="1"/>
  <c r="AG28" i="1" s="1"/>
  <c r="AF30" i="1"/>
  <c r="AG30" i="1" s="1"/>
  <c r="AF32" i="1"/>
  <c r="AG32" i="1" s="1"/>
  <c r="AF34" i="1"/>
  <c r="AG34" i="1" s="1"/>
  <c r="AF36" i="1"/>
  <c r="AG36" i="1" s="1"/>
  <c r="AF38" i="1"/>
  <c r="AG38" i="1" s="1"/>
  <c r="AF40" i="1"/>
  <c r="AG40" i="1" s="1"/>
  <c r="N7" i="1"/>
  <c r="T7" i="1" s="1"/>
  <c r="K17" i="1"/>
  <c r="K13" i="1"/>
  <c r="K9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U40" i="1"/>
  <c r="U39" i="1"/>
  <c r="U33" i="1"/>
  <c r="U28" i="1"/>
  <c r="U23" i="1"/>
  <c r="U22" i="1"/>
  <c r="V18" i="1"/>
  <c r="V13" i="1"/>
  <c r="V16" i="1"/>
  <c r="V15" i="1"/>
  <c r="V12" i="1"/>
  <c r="K16" i="1"/>
  <c r="K11" i="1"/>
  <c r="K12" i="1"/>
  <c r="K8" i="1"/>
  <c r="K14" i="1"/>
  <c r="K10" i="1"/>
  <c r="K18" i="1"/>
  <c r="V11" i="1"/>
  <c r="V14" i="1"/>
  <c r="V8" i="1"/>
  <c r="K15" i="1"/>
  <c r="U10" i="1"/>
  <c r="V7" i="1"/>
  <c r="U7" i="1"/>
  <c r="G7" i="1"/>
  <c r="S7" i="1" s="1"/>
  <c r="R7" i="1" l="1"/>
  <c r="N33" i="2"/>
  <c r="O33" i="2" s="1"/>
  <c r="P17" i="1"/>
  <c r="V17" i="1" s="1"/>
  <c r="N23" i="1"/>
  <c r="T23" i="1" s="1"/>
  <c r="R23" i="1"/>
  <c r="M23" i="1"/>
  <c r="S23" i="1" s="1"/>
  <c r="Q23" i="1"/>
  <c r="N41" i="1"/>
  <c r="T41" i="1" s="1"/>
  <c r="R41" i="1"/>
  <c r="M41" i="1"/>
  <c r="S41" i="1" s="1"/>
  <c r="Q41" i="1"/>
  <c r="N40" i="1"/>
  <c r="T40" i="1" s="1"/>
  <c r="R40" i="1"/>
  <c r="W40" i="1" s="1"/>
  <c r="Y40" i="1" s="1"/>
  <c r="AB40" i="1" s="1"/>
  <c r="AC40" i="1" s="1"/>
  <c r="M40" i="1"/>
  <c r="S40" i="1" s="1"/>
  <c r="N32" i="1"/>
  <c r="T32" i="1" s="1"/>
  <c r="R32" i="1"/>
  <c r="M32" i="1"/>
  <c r="S32" i="1" s="1"/>
  <c r="N31" i="1"/>
  <c r="T31" i="1" s="1"/>
  <c r="M31" i="1"/>
  <c r="S31" i="1" s="1"/>
  <c r="R31" i="1"/>
  <c r="N13" i="1"/>
  <c r="T13" i="1" s="1"/>
  <c r="M13" i="1"/>
  <c r="S13" i="1" s="1"/>
  <c r="R13" i="1"/>
  <c r="N30" i="1"/>
  <c r="T30" i="1" s="1"/>
  <c r="M30" i="1"/>
  <c r="R30" i="1"/>
  <c r="N21" i="1"/>
  <c r="T21" i="1" s="1"/>
  <c r="R21" i="1"/>
  <c r="M21" i="1"/>
  <c r="S21" i="1" s="1"/>
  <c r="N12" i="1"/>
  <c r="T12" i="1" s="1"/>
  <c r="R12" i="1"/>
  <c r="M12" i="1"/>
  <c r="S12" i="1" s="1"/>
  <c r="N34" i="1"/>
  <c r="T34" i="1" s="1"/>
  <c r="M34" i="1"/>
  <c r="S34" i="1" s="1"/>
  <c r="R34" i="1"/>
  <c r="N39" i="1"/>
  <c r="T39" i="1" s="1"/>
  <c r="M39" i="1"/>
  <c r="S39" i="1" s="1"/>
  <c r="R39" i="1"/>
  <c r="N25" i="1"/>
  <c r="T25" i="1" s="1"/>
  <c r="M25" i="1"/>
  <c r="R25" i="1"/>
  <c r="N15" i="1"/>
  <c r="T15" i="1" s="1"/>
  <c r="M15" i="1"/>
  <c r="R15" i="1"/>
  <c r="N33" i="1"/>
  <c r="T33" i="1" s="1"/>
  <c r="R33" i="1"/>
  <c r="M33" i="1"/>
  <c r="S33" i="1" s="1"/>
  <c r="N28" i="1"/>
  <c r="T28" i="1" s="1"/>
  <c r="R28" i="1"/>
  <c r="M28" i="1"/>
  <c r="N18" i="1"/>
  <c r="T18" i="1" s="1"/>
  <c r="M18" i="1"/>
  <c r="S18" i="1" s="1"/>
  <c r="R18" i="1"/>
  <c r="W18" i="1" s="1"/>
  <c r="Y18" i="1" s="1"/>
  <c r="N10" i="1"/>
  <c r="T10" i="1" s="1"/>
  <c r="R10" i="1"/>
  <c r="M10" i="1"/>
  <c r="X41" i="1"/>
  <c r="N39" i="2"/>
  <c r="O39" i="2" s="1"/>
  <c r="N30" i="2"/>
  <c r="O30" i="2" s="1"/>
  <c r="N29" i="2"/>
  <c r="O29" i="2" s="1"/>
  <c r="N11" i="2"/>
  <c r="O11" i="2" s="1"/>
  <c r="N10" i="2"/>
  <c r="O10" i="2" s="1"/>
  <c r="N37" i="2"/>
  <c r="O37" i="2" s="1"/>
  <c r="N31" i="2"/>
  <c r="O31" i="2" s="1"/>
  <c r="N8" i="2"/>
  <c r="O8" i="2" s="1"/>
  <c r="N36" i="1"/>
  <c r="T36" i="1" s="1"/>
  <c r="R36" i="1"/>
  <c r="M36" i="1"/>
  <c r="N20" i="1"/>
  <c r="T20" i="1" s="1"/>
  <c r="R20" i="1"/>
  <c r="M20" i="1"/>
  <c r="N27" i="1"/>
  <c r="T27" i="1" s="1"/>
  <c r="R27" i="1"/>
  <c r="M27" i="1"/>
  <c r="S27" i="1" s="1"/>
  <c r="N9" i="1"/>
  <c r="T9" i="1" s="1"/>
  <c r="M9" i="1"/>
  <c r="R9" i="1"/>
  <c r="N26" i="1"/>
  <c r="T26" i="1" s="1"/>
  <c r="R26" i="1"/>
  <c r="M26" i="1"/>
  <c r="S26" i="1" s="1"/>
  <c r="N16" i="1"/>
  <c r="T16" i="1" s="1"/>
  <c r="R16" i="1"/>
  <c r="M16" i="1"/>
  <c r="N8" i="1"/>
  <c r="T8" i="1" s="1"/>
  <c r="R8" i="1"/>
  <c r="W8" i="1" s="1"/>
  <c r="Y8" i="1" s="1"/>
  <c r="AB8" i="1" s="1"/>
  <c r="AC8" i="1" s="1"/>
  <c r="M8" i="1"/>
  <c r="S8" i="1" s="1"/>
  <c r="N22" i="1"/>
  <c r="T22" i="1" s="1"/>
  <c r="M22" i="1"/>
  <c r="R22" i="1"/>
  <c r="N29" i="1"/>
  <c r="T29" i="1" s="1"/>
  <c r="R29" i="1"/>
  <c r="M29" i="1"/>
  <c r="N19" i="1"/>
  <c r="T19" i="1" s="1"/>
  <c r="R19" i="1"/>
  <c r="M19" i="1"/>
  <c r="N11" i="1"/>
  <c r="T11" i="1" s="1"/>
  <c r="M11" i="1"/>
  <c r="R11" i="1"/>
  <c r="R37" i="1"/>
  <c r="N24" i="1"/>
  <c r="T24" i="1" s="1"/>
  <c r="M24" i="1"/>
  <c r="R24" i="1"/>
  <c r="N14" i="1"/>
  <c r="T14" i="1" s="1"/>
  <c r="M14" i="1"/>
  <c r="S14" i="1" s="1"/>
  <c r="R14" i="1"/>
  <c r="N38" i="1"/>
  <c r="T38" i="1" s="1"/>
  <c r="R38" i="1"/>
  <c r="M38" i="1"/>
  <c r="N17" i="1"/>
  <c r="T17" i="1" s="1"/>
  <c r="M17" i="1"/>
  <c r="R17" i="1"/>
  <c r="N38" i="2"/>
  <c r="O38" i="2" s="1"/>
  <c r="N28" i="2"/>
  <c r="O28" i="2" s="1"/>
  <c r="N19" i="2"/>
  <c r="O19" i="2" s="1"/>
  <c r="N32" i="2"/>
  <c r="O32" i="2" s="1"/>
  <c r="N23" i="2"/>
  <c r="O23" i="2" s="1"/>
  <c r="N13" i="2"/>
  <c r="O13" i="2" s="1"/>
  <c r="N26" i="2"/>
  <c r="O26" i="2" s="1"/>
  <c r="N16" i="2"/>
  <c r="O16" i="2" s="1"/>
  <c r="N21" i="2"/>
  <c r="O21" i="2" s="1"/>
  <c r="W23" i="1"/>
  <c r="Y23" i="1" s="1"/>
  <c r="AB23" i="1" s="1"/>
  <c r="AC23" i="1" s="1"/>
  <c r="Q37" i="1"/>
  <c r="Q22" i="1"/>
  <c r="N5" i="2"/>
  <c r="O5" i="2" s="1"/>
  <c r="X37" i="1"/>
  <c r="X9" i="1"/>
  <c r="N34" i="2"/>
  <c r="O34" i="2" s="1"/>
  <c r="N18" i="2"/>
  <c r="O18" i="2" s="1"/>
  <c r="N25" i="2"/>
  <c r="O25" i="2" s="1"/>
  <c r="N7" i="2"/>
  <c r="O7" i="2" s="1"/>
  <c r="N24" i="2"/>
  <c r="O24" i="2" s="1"/>
  <c r="N14" i="2"/>
  <c r="O14" i="2" s="1"/>
  <c r="N6" i="2"/>
  <c r="O6" i="2" s="1"/>
  <c r="N20" i="2"/>
  <c r="O20" i="2" s="1"/>
  <c r="N27" i="2"/>
  <c r="O27" i="2" s="1"/>
  <c r="N17" i="2"/>
  <c r="O17" i="2" s="1"/>
  <c r="N9" i="2"/>
  <c r="O9" i="2" s="1"/>
  <c r="N35" i="2"/>
  <c r="O35" i="2" s="1"/>
  <c r="N22" i="2"/>
  <c r="O22" i="2" s="1"/>
  <c r="N12" i="2"/>
  <c r="O12" i="2" s="1"/>
  <c r="N35" i="1"/>
  <c r="T35" i="1" s="1"/>
  <c r="R35" i="1"/>
  <c r="M35" i="1"/>
  <c r="N36" i="2"/>
  <c r="O36" i="2" s="1"/>
  <c r="N15" i="2"/>
  <c r="O15" i="2" s="1"/>
  <c r="W7" i="1"/>
  <c r="Q7" i="1"/>
  <c r="K7" i="1"/>
  <c r="W13" i="1" l="1"/>
  <c r="Y13" i="1" s="1"/>
  <c r="X26" i="1"/>
  <c r="W41" i="1"/>
  <c r="Y41" i="1" s="1"/>
  <c r="AB41" i="1" s="1"/>
  <c r="AC41" i="1" s="1"/>
  <c r="W14" i="1"/>
  <c r="Q34" i="1"/>
  <c r="Q12" i="1"/>
  <c r="W33" i="1"/>
  <c r="Y33" i="1" s="1"/>
  <c r="AB33" i="1" s="1"/>
  <c r="AC33" i="1" s="1"/>
  <c r="W39" i="1"/>
  <c r="Y39" i="1" s="1"/>
  <c r="W34" i="1"/>
  <c r="Y34" i="1" s="1"/>
  <c r="W31" i="1"/>
  <c r="Y31" i="1" s="1"/>
  <c r="AB31" i="1" s="1"/>
  <c r="AC31" i="1" s="1"/>
  <c r="W37" i="1"/>
  <c r="Y37" i="1" s="1"/>
  <c r="AB37" i="1" s="1"/>
  <c r="AC37" i="1" s="1"/>
  <c r="S35" i="1"/>
  <c r="W35" i="1" s="1"/>
  <c r="Y35" i="1" s="1"/>
  <c r="AB35" i="1" s="1"/>
  <c r="AC35" i="1" s="1"/>
  <c r="Q35" i="1"/>
  <c r="S38" i="1"/>
  <c r="W38" i="1" s="1"/>
  <c r="Y38" i="1" s="1"/>
  <c r="AB38" i="1" s="1"/>
  <c r="AC38" i="1" s="1"/>
  <c r="Q38" i="1"/>
  <c r="S15" i="1"/>
  <c r="W15" i="1" s="1"/>
  <c r="Y15" i="1" s="1"/>
  <c r="X15" i="1"/>
  <c r="S25" i="1"/>
  <c r="X25" i="1"/>
  <c r="S30" i="1"/>
  <c r="W30" i="1" s="1"/>
  <c r="Y30" i="1" s="1"/>
  <c r="Q30" i="1"/>
  <c r="Q8" i="1"/>
  <c r="Q26" i="1"/>
  <c r="S11" i="1"/>
  <c r="W11" i="1" s="1"/>
  <c r="Y11" i="1" s="1"/>
  <c r="Q11" i="1"/>
  <c r="X11" i="1"/>
  <c r="W27" i="1"/>
  <c r="Y27" i="1" s="1"/>
  <c r="AB27" i="1" s="1"/>
  <c r="AC27" i="1" s="1"/>
  <c r="Q21" i="1"/>
  <c r="W21" i="1"/>
  <c r="Y21" i="1" s="1"/>
  <c r="AB21" i="1" s="1"/>
  <c r="AC21" i="1" s="1"/>
  <c r="W32" i="1"/>
  <c r="Y32" i="1" s="1"/>
  <c r="AB32" i="1" s="1"/>
  <c r="AC32" i="1" s="1"/>
  <c r="S17" i="1"/>
  <c r="X17" i="1"/>
  <c r="Q17" i="1"/>
  <c r="S29" i="1"/>
  <c r="W29" i="1" s="1"/>
  <c r="Y29" i="1" s="1"/>
  <c r="AB29" i="1" s="1"/>
  <c r="AC29" i="1" s="1"/>
  <c r="Q29" i="1"/>
  <c r="S22" i="1"/>
  <c r="W22" i="1" s="1"/>
  <c r="Y22" i="1" s="1"/>
  <c r="X22" i="1"/>
  <c r="W26" i="1"/>
  <c r="Y26" i="1" s="1"/>
  <c r="AB26" i="1" s="1"/>
  <c r="AC26" i="1" s="1"/>
  <c r="S9" i="1"/>
  <c r="W9" i="1" s="1"/>
  <c r="Y9" i="1" s="1"/>
  <c r="AB9" i="1" s="1"/>
  <c r="AC9" i="1" s="1"/>
  <c r="Q9" i="1"/>
  <c r="S36" i="1"/>
  <c r="W36" i="1" s="1"/>
  <c r="Y36" i="1" s="1"/>
  <c r="AB36" i="1" s="1"/>
  <c r="AC36" i="1" s="1"/>
  <c r="Q36" i="1"/>
  <c r="Q18" i="1"/>
  <c r="Q33" i="1"/>
  <c r="Q15" i="1"/>
  <c r="Q25" i="1"/>
  <c r="Q39" i="1"/>
  <c r="W12" i="1"/>
  <c r="Y12" i="1" s="1"/>
  <c r="AB12" i="1" s="1"/>
  <c r="AC12" i="1" s="1"/>
  <c r="Q13" i="1"/>
  <c r="Q14" i="1"/>
  <c r="Q27" i="1"/>
  <c r="W17" i="1"/>
  <c r="Y17" i="1" s="1"/>
  <c r="S24" i="1"/>
  <c r="W24" i="1" s="1"/>
  <c r="Y24" i="1" s="1"/>
  <c r="AB24" i="1" s="1"/>
  <c r="AC24" i="1" s="1"/>
  <c r="Q24" i="1"/>
  <c r="S19" i="1"/>
  <c r="W19" i="1" s="1"/>
  <c r="Y19" i="1" s="1"/>
  <c r="AB19" i="1" s="1"/>
  <c r="AC19" i="1" s="1"/>
  <c r="Q19" i="1"/>
  <c r="S16" i="1"/>
  <c r="W16" i="1" s="1"/>
  <c r="Y16" i="1" s="1"/>
  <c r="AB16" i="1" s="1"/>
  <c r="AC16" i="1" s="1"/>
  <c r="Q16" i="1"/>
  <c r="S20" i="1"/>
  <c r="W20" i="1" s="1"/>
  <c r="Y20" i="1" s="1"/>
  <c r="AB20" i="1" s="1"/>
  <c r="AC20" i="1" s="1"/>
  <c r="Q20" i="1"/>
  <c r="X30" i="1"/>
  <c r="S10" i="1"/>
  <c r="W10" i="1" s="1"/>
  <c r="Q10" i="1"/>
  <c r="X18" i="1"/>
  <c r="AB18" i="1" s="1"/>
  <c r="AC18" i="1" s="1"/>
  <c r="S28" i="1"/>
  <c r="W28" i="1" s="1"/>
  <c r="Y28" i="1" s="1"/>
  <c r="AB28" i="1" s="1"/>
  <c r="AC28" i="1" s="1"/>
  <c r="Q28" i="1"/>
  <c r="W25" i="1"/>
  <c r="Y25" i="1" s="1"/>
  <c r="AB25" i="1" s="1"/>
  <c r="AC25" i="1" s="1"/>
  <c r="X39" i="1"/>
  <c r="X34" i="1"/>
  <c r="X13" i="1"/>
  <c r="AB13" i="1" s="1"/>
  <c r="AC13" i="1" s="1"/>
  <c r="Q31" i="1"/>
  <c r="Q32" i="1"/>
  <c r="Q40" i="1"/>
  <c r="Y10" i="1"/>
  <c r="AB10" i="1" s="1"/>
  <c r="AC10" i="1" s="1"/>
  <c r="Y14" i="1"/>
  <c r="AB14" i="1" s="1"/>
  <c r="AC14" i="1" s="1"/>
  <c r="Y7" i="1"/>
  <c r="AB7" i="1" s="1"/>
  <c r="AC7" i="1" s="1"/>
  <c r="AB39" i="1" l="1"/>
  <c r="AC39" i="1" s="1"/>
  <c r="AB34" i="1"/>
  <c r="AC34" i="1" s="1"/>
  <c r="AB30" i="1"/>
  <c r="AC30" i="1" s="1"/>
  <c r="AB17" i="1"/>
  <c r="AC17" i="1" s="1"/>
  <c r="AB22" i="1"/>
  <c r="AC22" i="1" s="1"/>
  <c r="AB15" i="1"/>
  <c r="AC15" i="1" s="1"/>
  <c r="AB11" i="1"/>
  <c r="AC11" i="1" s="1"/>
</calcChain>
</file>

<file path=xl/sharedStrings.xml><?xml version="1.0" encoding="utf-8"?>
<sst xmlns="http://schemas.openxmlformats.org/spreadsheetml/2006/main" count="260" uniqueCount="115">
  <si>
    <t>DIFFERENCE STATEMENT</t>
  </si>
  <si>
    <t>DUE SALARY</t>
  </si>
  <si>
    <t>DRAWN SALARY</t>
  </si>
  <si>
    <t>DIFFERENCE</t>
  </si>
  <si>
    <t>TOTAL</t>
  </si>
  <si>
    <t>BASIC</t>
  </si>
  <si>
    <t>DA</t>
  </si>
  <si>
    <t>HRA</t>
  </si>
  <si>
    <t>NAME OF EMPLOYEE</t>
  </si>
  <si>
    <t>S.NO.</t>
  </si>
  <si>
    <t>POST</t>
  </si>
  <si>
    <t>PAY LEVEL</t>
  </si>
  <si>
    <t>L-1</t>
  </si>
  <si>
    <t>L-2</t>
  </si>
  <si>
    <t>L-3</t>
  </si>
  <si>
    <t>L-4</t>
  </si>
  <si>
    <t>L-5</t>
  </si>
  <si>
    <t>L-13</t>
  </si>
  <si>
    <t>State Service</t>
  </si>
  <si>
    <t>L-6</t>
  </si>
  <si>
    <t>L-7</t>
  </si>
  <si>
    <t>L-8</t>
  </si>
  <si>
    <t>L-9</t>
  </si>
  <si>
    <t>L-10</t>
  </si>
  <si>
    <t>L-11</t>
  </si>
  <si>
    <t>NA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</si>
  <si>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</si>
  <si>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</si>
  <si>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</si>
  <si>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</si>
  <si>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</si>
  <si>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</si>
  <si>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</si>
  <si>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</si>
  <si>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</si>
  <si>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</si>
  <si>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</si>
  <si>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</si>
  <si>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</si>
  <si>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</si>
  <si>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S.No.</t>
  </si>
  <si>
    <t>Name of Employee</t>
  </si>
  <si>
    <t>Post</t>
  </si>
  <si>
    <t>Cader</t>
  </si>
  <si>
    <t>Pay Level</t>
  </si>
  <si>
    <t>Defer Salary day</t>
  </si>
  <si>
    <t>Defer Basic Pay</t>
  </si>
  <si>
    <t>HRA Eligible</t>
  </si>
  <si>
    <t>Subordinate</t>
  </si>
  <si>
    <t>Ministerial</t>
  </si>
  <si>
    <t>NPS</t>
  </si>
  <si>
    <t>CCA</t>
  </si>
  <si>
    <t>AAO</t>
  </si>
  <si>
    <t>JUNIOR ASS.</t>
  </si>
  <si>
    <t>TEACHER</t>
  </si>
  <si>
    <t>SR TEACHER</t>
  </si>
  <si>
    <t>SR PET</t>
  </si>
  <si>
    <t>PRINCIPAL</t>
  </si>
  <si>
    <t>LAB ASS.</t>
  </si>
  <si>
    <t>LECTURER</t>
  </si>
  <si>
    <t>GPF</t>
  </si>
  <si>
    <t>Basic Pay of FEB 2020</t>
  </si>
  <si>
    <t>CCA @PM</t>
  </si>
  <si>
    <t>Cashier Allowance @PM</t>
  </si>
  <si>
    <t>DEDUCTIONS</t>
  </si>
  <si>
    <t>E.C.Pen.F.</t>
  </si>
  <si>
    <t>Income Tax</t>
  </si>
  <si>
    <t>Office of the Principal, Govt. Sr. Sec. School Todaraisingh (Tonk)</t>
  </si>
  <si>
    <t>BASIC DRAWN MARCH 2020</t>
  </si>
  <si>
    <t>NET PAYABLE
AMOUNT</t>
  </si>
  <si>
    <t>Cashier Allow.</t>
  </si>
  <si>
    <t>G.P.F.</t>
  </si>
  <si>
    <t>खाली और अनावश्यक Column तथा Row को Hide किया जा सकता है, 
कटौती में Loan और GPF की राशि जोड़ी जा सकती है |</t>
  </si>
  <si>
    <r>
      <rPr>
        <b/>
        <sz val="14"/>
        <color rgb="FFFF0000"/>
        <rFont val="Calibri"/>
        <family val="2"/>
        <scheme val="minor"/>
      </rPr>
      <t>Prepared By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i/>
        <sz val="14"/>
        <color rgb="FF0000FF"/>
        <rFont val="Times New Roman"/>
        <family val="1"/>
      </rPr>
      <t>Chandra Prakash Kurmi, Lecturer, GSSS Todaraisingh and Team</t>
    </r>
    <r>
      <rPr>
        <b/>
        <sz val="11"/>
        <color rgb="FF7030A0"/>
        <rFont val="Calibri"/>
        <family val="2"/>
        <scheme val="minor"/>
      </rPr>
      <t xml:space="preserve">
We</t>
    </r>
    <r>
      <rPr>
        <b/>
        <sz val="12"/>
        <color rgb="FF7030A0"/>
        <rFont val="Calibri"/>
        <family val="2"/>
        <scheme val="minor"/>
      </rPr>
      <t xml:space="preserve">bsite-  www.rssrashtriya.org </t>
    </r>
    <r>
      <rPr>
        <b/>
        <sz val="11"/>
        <color rgb="FF7030A0"/>
        <rFont val="Calibri"/>
        <family val="2"/>
        <scheme val="minor"/>
      </rPr>
      <t xml:space="preserve">          Email- cpkurmi@gmail.com</t>
    </r>
  </si>
  <si>
    <t>Employee 
Type
GPF/NPS</t>
  </si>
  <si>
    <t xml:space="preserve">सभी आवश्यक सेल की पूर्ति अवश्य करें </t>
  </si>
  <si>
    <t>A</t>
  </si>
  <si>
    <t>B</t>
  </si>
  <si>
    <t>D</t>
  </si>
  <si>
    <t>E</t>
  </si>
  <si>
    <t>F</t>
  </si>
  <si>
    <t>G</t>
  </si>
  <si>
    <t>H</t>
  </si>
  <si>
    <t>I</t>
  </si>
  <si>
    <t>K</t>
  </si>
  <si>
    <t>J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</si>
  <si>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</si>
  <si>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</si>
  <si>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</si>
  <si>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</si>
  <si>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</si>
  <si>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</si>
  <si>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</si>
  <si>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</si>
  <si>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</si>
  <si>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</si>
  <si>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</si>
  <si>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</si>
  <si>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</si>
  <si>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अ</t>
  </si>
  <si>
    <t>ब</t>
  </si>
  <si>
    <t>स</t>
  </si>
  <si>
    <t>र</t>
  </si>
  <si>
    <t>ल</t>
  </si>
  <si>
    <t>व</t>
  </si>
  <si>
    <t xml:space="preserve">चन्द्र प्रकाश </t>
  </si>
  <si>
    <t>PRAHLAD</t>
  </si>
  <si>
    <t>LALITA</t>
  </si>
  <si>
    <t>CHANDRA PRAKSH KURMI</t>
  </si>
  <si>
    <t xml:space="preserve">दशरथ लाल </t>
  </si>
  <si>
    <t xml:space="preserve">MAHENDRA </t>
  </si>
  <si>
    <t>Employee Type</t>
  </si>
  <si>
    <t>Master Data Sheet for Deferred Salary March 2020 for Staff</t>
  </si>
  <si>
    <t>Deferred Salary March 2020</t>
  </si>
  <si>
    <t>Seal &amp; Signature of DDO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</si>
</sst>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Segoe UI Semibold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Segoe UI Semibold"/>
      <family val="2"/>
    </font>
    <font>
      <b/>
      <sz val="26"/>
      <color theme="1"/>
      <name val="Segoe UI Semibold"/>
      <family val="2"/>
    </font>
    <font>
      <b/>
      <sz val="26"/>
      <color rgb="FFFF0000"/>
      <name val="Segoe UI Semibold"/>
      <family val="2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0000FF"/>
      <name val="Times New Roman"/>
      <family val="1"/>
    </font>
    <font>
      <b/>
      <sz val="12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textRotation="90" wrapText="1"/>
      <protection hidden="1"/>
    </xf>
    <xf numFmtId="0" fontId="5" fillId="0" borderId="1" xfId="0" applyFont="1" applyFill="1" applyBorder="1" applyAlignment="1" applyProtection="1">
      <alignment horizontal="center" textRotation="90"/>
      <protection hidden="1"/>
    </xf>
    <xf numFmtId="0" fontId="5" fillId="0" borderId="1" xfId="0" applyFont="1" applyFill="1" applyBorder="1" applyAlignment="1" applyProtection="1">
      <alignment horizontal="center" textRotation="90" wrapText="1"/>
      <protection locked="0" hidden="1"/>
    </xf>
    <xf numFmtId="17" fontId="3" fillId="0" borderId="1" xfId="0" applyNumberFormat="1" applyFont="1" applyBorder="1" applyAlignment="1" applyProtection="1">
      <alignment horizontal="left" vertical="center" wrapText="1"/>
      <protection hidden="1"/>
    </xf>
    <xf numFmtId="17" fontId="0" fillId="0" borderId="1" xfId="0" applyNumberFormat="1" applyFont="1" applyBorder="1" applyAlignment="1" applyProtection="1">
      <alignment horizontal="left" vertical="center" wrapText="1"/>
      <protection hidden="1"/>
    </xf>
    <xf numFmtId="17" fontId="0" fillId="0" borderId="1" xfId="0" applyNumberFormat="1" applyFont="1" applyBorder="1" applyAlignment="1" applyProtection="1">
      <alignment horizontal="center" vertical="center" wrapText="1"/>
      <protection hidden="1"/>
    </xf>
    <xf numFmtId="1" fontId="0" fillId="0" borderId="1" xfId="0" applyNumberFormat="1" applyFont="1" applyBorder="1" applyAlignment="1" applyProtection="1">
      <alignment horizontal="center" vertical="center" wrapText="1"/>
      <protection locked="0"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Protection="1">
      <protection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left" vertical="center"/>
      <protection locked="0" hidden="1"/>
    </xf>
    <xf numFmtId="9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" fontId="18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9" fillId="5" borderId="1" xfId="0" applyFont="1" applyFill="1" applyBorder="1" applyAlignment="1" applyProtection="1">
      <alignment horizontal="center" vertical="center"/>
      <protection locked="0"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14" fillId="6" borderId="3" xfId="0" applyFont="1" applyFill="1" applyBorder="1" applyAlignment="1" applyProtection="1">
      <alignment horizontal="center" vertical="top" wrapText="1"/>
      <protection hidden="1"/>
    </xf>
    <xf numFmtId="0" fontId="14" fillId="6" borderId="3" xfId="0" applyFont="1" applyFill="1" applyBorder="1" applyAlignment="1" applyProtection="1">
      <alignment horizontal="center" vertical="top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textRotation="90"/>
      <protection hidden="1"/>
    </xf>
    <xf numFmtId="0" fontId="5" fillId="0" borderId="1" xfId="0" applyFont="1" applyFill="1" applyBorder="1" applyAlignment="1" applyProtection="1">
      <alignment horizontal="center" textRotation="90" wrapText="1"/>
      <protection hidden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Downloads\CP_Kurmi_Tax_Calc_FY_2020-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Master"/>
      <sheetName val="GA55A"/>
      <sheetName val="Other Deduction"/>
      <sheetName val="Tax (Old Regime)"/>
      <sheetName val="Tax (New Regime)"/>
    </sheetNames>
    <sheetDataSet>
      <sheetData sheetId="0" refreshError="1"/>
      <sheetData sheetId="1"/>
      <sheetData sheetId="2">
        <row r="14">
          <cell r="N14">
            <v>91750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W40"/>
  <sheetViews>
    <sheetView tabSelected="1" zoomScale="110" zoomScaleNormal="11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J31" sqref="J31"/>
    </sheetView>
  </sheetViews>
  <sheetFormatPr defaultColWidth="0" defaultRowHeight="15" zeroHeight="1" x14ac:dyDescent="0.25"/>
  <cols>
    <col min="1" max="1" width="6.28515625" style="15" customWidth="1"/>
    <col min="2" max="2" width="32.42578125" style="1" customWidth="1"/>
    <col min="3" max="3" width="11.85546875" style="1" bestFit="1" customWidth="1"/>
    <col min="4" max="4" width="14" style="36" customWidth="1"/>
    <col min="5" max="5" width="8.28515625" style="1" customWidth="1"/>
    <col min="6" max="6" width="12" style="1" customWidth="1"/>
    <col min="7" max="7" width="12.5703125" style="1" customWidth="1"/>
    <col min="8" max="8" width="12.140625" style="1" customWidth="1"/>
    <col min="9" max="9" width="10.7109375" style="1" customWidth="1"/>
    <col min="10" max="10" width="8.42578125" style="1" customWidth="1"/>
    <col min="11" max="11" width="9.28515625" style="1" customWidth="1"/>
    <col min="12" max="12" width="12.7109375" style="1" customWidth="1"/>
    <col min="13" max="13" width="15" style="1" customWidth="1"/>
    <col min="14" max="14" width="9.140625" style="1" hidden="1" customWidth="1"/>
    <col min="15" max="15" width="0" style="1" hidden="1" customWidth="1"/>
    <col min="16" max="16" width="14" style="1" hidden="1" customWidth="1"/>
    <col min="17" max="22" width="9.140625" style="1" hidden="1" customWidth="1"/>
    <col min="23" max="23" width="9.140625" style="17" customWidth="1"/>
    <col min="24" max="16384" width="9.140625" style="17" hidden="1"/>
  </cols>
  <sheetData>
    <row r="1" spans="1:23" ht="40.5" customHeight="1" x14ac:dyDescent="0.2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23" ht="31.5" x14ac:dyDescent="0.25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3" ht="31.5" x14ac:dyDescent="0.25">
      <c r="A3" s="42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23" ht="47.25" x14ac:dyDescent="0.25">
      <c r="A4" s="18" t="s">
        <v>40</v>
      </c>
      <c r="B4" s="18" t="s">
        <v>41</v>
      </c>
      <c r="C4" s="18" t="s">
        <v>42</v>
      </c>
      <c r="D4" s="18" t="s">
        <v>43</v>
      </c>
      <c r="E4" s="19" t="s">
        <v>44</v>
      </c>
      <c r="F4" s="19" t="s">
        <v>74</v>
      </c>
      <c r="G4" s="19" t="s">
        <v>61</v>
      </c>
      <c r="H4" s="19" t="s">
        <v>45</v>
      </c>
      <c r="I4" s="19" t="s">
        <v>46</v>
      </c>
      <c r="J4" s="19" t="s">
        <v>47</v>
      </c>
      <c r="K4" s="19" t="s">
        <v>62</v>
      </c>
      <c r="L4" s="19" t="s">
        <v>63</v>
      </c>
      <c r="M4" s="19" t="s">
        <v>68</v>
      </c>
      <c r="N4" s="20"/>
    </row>
    <row r="5" spans="1:23" s="30" customFormat="1" ht="15.75" x14ac:dyDescent="0.25">
      <c r="A5" s="21">
        <v>1</v>
      </c>
      <c r="B5" s="22" t="s">
        <v>76</v>
      </c>
      <c r="C5" s="22" t="s">
        <v>59</v>
      </c>
      <c r="D5" s="21" t="s">
        <v>18</v>
      </c>
      <c r="E5" s="21" t="s">
        <v>17</v>
      </c>
      <c r="F5" s="21" t="s">
        <v>60</v>
      </c>
      <c r="G5" s="21">
        <v>71300</v>
      </c>
      <c r="H5" s="21" t="str">
        <f t="shared" ref="H5:H39" si="0">IF(D5="State Service","16",IF(AND(D5="subordinate",S5&gt;9),"16","9"))</f>
        <v>16</v>
      </c>
      <c r="I5" s="21">
        <f>ROUND(G5*H5/31,0)</f>
        <v>36800</v>
      </c>
      <c r="J5" s="23">
        <v>0.08</v>
      </c>
      <c r="K5" s="21"/>
      <c r="L5" s="21"/>
      <c r="M5" s="24">
        <f>ROUND(G5*(31-H5)/31,0)</f>
        <v>34500</v>
      </c>
      <c r="N5" s="24">
        <f t="shared" ref="N5:N39" si="1">M5+I5</f>
        <v>71300</v>
      </c>
      <c r="O5" s="25" t="str">
        <f t="shared" ref="O5:O39" si="2">IF(G5=N5,"","RED")</f>
        <v/>
      </c>
      <c r="P5" s="26" t="s">
        <v>18</v>
      </c>
      <c r="Q5" s="27" t="s">
        <v>12</v>
      </c>
      <c r="R5" s="27">
        <v>1</v>
      </c>
      <c r="S5" s="27">
        <f>IF(E5="","",VLOOKUP(E5,$Q$5:$R$30,2,FALSE))</f>
        <v>13</v>
      </c>
      <c r="T5" s="28" t="s">
        <v>60</v>
      </c>
      <c r="U5" s="29"/>
      <c r="V5" s="29"/>
    </row>
    <row r="6" spans="1:23" ht="15.75" x14ac:dyDescent="0.25">
      <c r="A6" s="12">
        <v>2</v>
      </c>
      <c r="B6" s="31" t="s">
        <v>77</v>
      </c>
      <c r="C6" s="31" t="s">
        <v>59</v>
      </c>
      <c r="D6" s="12" t="s">
        <v>18</v>
      </c>
      <c r="E6" s="12" t="s">
        <v>17</v>
      </c>
      <c r="F6" s="12" t="s">
        <v>60</v>
      </c>
      <c r="G6" s="12">
        <v>85100</v>
      </c>
      <c r="H6" s="12" t="str">
        <f t="shared" si="0"/>
        <v>16</v>
      </c>
      <c r="I6" s="12">
        <f t="shared" ref="I6:I39" si="3">ROUND(G6*H6/31,0)</f>
        <v>43923</v>
      </c>
      <c r="J6" s="23">
        <v>0.08</v>
      </c>
      <c r="K6" s="12"/>
      <c r="L6" s="12"/>
      <c r="M6" s="24">
        <f t="shared" ref="M6:M39" si="4">ROUND(G6*(31-H6)/31,0)</f>
        <v>41177</v>
      </c>
      <c r="N6" s="32">
        <f t="shared" si="1"/>
        <v>85100</v>
      </c>
      <c r="O6" s="1" t="str">
        <f t="shared" si="2"/>
        <v/>
      </c>
      <c r="P6" s="33" t="s">
        <v>48</v>
      </c>
      <c r="Q6" s="27" t="s">
        <v>13</v>
      </c>
      <c r="R6" s="27">
        <v>2</v>
      </c>
      <c r="S6" s="27">
        <f t="shared" ref="S6:S39" si="5">IF(E6="","",VLOOKUP(E6,$Q$5:$R$30,2,FALSE))</f>
        <v>13</v>
      </c>
      <c r="T6" s="34" t="s">
        <v>50</v>
      </c>
      <c r="W6" s="30"/>
    </row>
    <row r="7" spans="1:23" ht="15.75" x14ac:dyDescent="0.25">
      <c r="A7" s="12">
        <v>3</v>
      </c>
      <c r="B7" s="31" t="s">
        <v>108</v>
      </c>
      <c r="C7" s="31" t="s">
        <v>59</v>
      </c>
      <c r="D7" s="12" t="s">
        <v>18</v>
      </c>
      <c r="E7" s="12" t="s">
        <v>26</v>
      </c>
      <c r="F7" s="12" t="s">
        <v>50</v>
      </c>
      <c r="G7" s="12">
        <v>47000</v>
      </c>
      <c r="H7" s="12" t="str">
        <f t="shared" si="0"/>
        <v>16</v>
      </c>
      <c r="I7" s="12">
        <f t="shared" si="3"/>
        <v>24258</v>
      </c>
      <c r="J7" s="23">
        <v>0.08</v>
      </c>
      <c r="K7" s="12"/>
      <c r="L7" s="12"/>
      <c r="M7" s="24">
        <f t="shared" si="4"/>
        <v>22742</v>
      </c>
      <c r="N7" s="32">
        <f t="shared" si="1"/>
        <v>47000</v>
      </c>
      <c r="O7" s="1" t="str">
        <f t="shared" si="2"/>
        <v/>
      </c>
      <c r="P7" s="33" t="s">
        <v>49</v>
      </c>
      <c r="Q7" s="27" t="s">
        <v>14</v>
      </c>
      <c r="R7" s="27">
        <v>3</v>
      </c>
      <c r="S7" s="27">
        <f t="shared" si="5"/>
        <v>12</v>
      </c>
      <c r="W7" s="30"/>
    </row>
    <row r="8" spans="1:23" ht="15.75" x14ac:dyDescent="0.25">
      <c r="A8" s="12">
        <v>4</v>
      </c>
      <c r="B8" s="31" t="s">
        <v>78</v>
      </c>
      <c r="C8" s="31" t="s">
        <v>59</v>
      </c>
      <c r="D8" s="12" t="s">
        <v>18</v>
      </c>
      <c r="E8" s="12" t="s">
        <v>17</v>
      </c>
      <c r="F8" s="12" t="s">
        <v>60</v>
      </c>
      <c r="G8" s="12">
        <v>75600</v>
      </c>
      <c r="H8" s="12" t="str">
        <f t="shared" si="0"/>
        <v>16</v>
      </c>
      <c r="I8" s="12">
        <f t="shared" si="3"/>
        <v>39019</v>
      </c>
      <c r="J8" s="23">
        <v>0.08</v>
      </c>
      <c r="K8" s="12"/>
      <c r="L8" s="12"/>
      <c r="M8" s="24">
        <f t="shared" si="4"/>
        <v>36581</v>
      </c>
      <c r="N8" s="32">
        <f t="shared" si="1"/>
        <v>75600</v>
      </c>
      <c r="O8" s="1" t="str">
        <f t="shared" si="2"/>
        <v/>
      </c>
      <c r="Q8" s="27" t="s">
        <v>15</v>
      </c>
      <c r="R8" s="27">
        <v>4</v>
      </c>
      <c r="S8" s="27">
        <f t="shared" si="5"/>
        <v>13</v>
      </c>
      <c r="W8" s="30"/>
    </row>
    <row r="9" spans="1:23" ht="15.75" x14ac:dyDescent="0.25">
      <c r="A9" s="12">
        <v>5</v>
      </c>
      <c r="B9" s="31" t="s">
        <v>79</v>
      </c>
      <c r="C9" s="31" t="s">
        <v>59</v>
      </c>
      <c r="D9" s="12" t="s">
        <v>18</v>
      </c>
      <c r="E9" s="12" t="s">
        <v>26</v>
      </c>
      <c r="F9" s="12" t="s">
        <v>50</v>
      </c>
      <c r="G9" s="12">
        <v>47000</v>
      </c>
      <c r="H9" s="12" t="str">
        <f t="shared" si="0"/>
        <v>16</v>
      </c>
      <c r="I9" s="12">
        <f t="shared" si="3"/>
        <v>24258</v>
      </c>
      <c r="J9" s="23">
        <v>0.08</v>
      </c>
      <c r="K9" s="12"/>
      <c r="L9" s="12"/>
      <c r="M9" s="24">
        <f t="shared" si="4"/>
        <v>22742</v>
      </c>
      <c r="N9" s="32">
        <f t="shared" si="1"/>
        <v>47000</v>
      </c>
      <c r="O9" s="1" t="str">
        <f t="shared" si="2"/>
        <v/>
      </c>
      <c r="P9" s="35">
        <v>0.08</v>
      </c>
      <c r="Q9" s="27" t="s">
        <v>16</v>
      </c>
      <c r="R9" s="27">
        <v>5</v>
      </c>
      <c r="S9" s="27">
        <f t="shared" si="5"/>
        <v>12</v>
      </c>
      <c r="W9" s="30"/>
    </row>
    <row r="10" spans="1:23" ht="15.75" x14ac:dyDescent="0.25">
      <c r="A10" s="12">
        <v>6</v>
      </c>
      <c r="B10" s="31" t="s">
        <v>80</v>
      </c>
      <c r="C10" s="31" t="s">
        <v>59</v>
      </c>
      <c r="D10" s="12" t="s">
        <v>18</v>
      </c>
      <c r="E10" s="12" t="s">
        <v>26</v>
      </c>
      <c r="F10" s="12" t="s">
        <v>60</v>
      </c>
      <c r="G10" s="12">
        <v>61300</v>
      </c>
      <c r="H10" s="12" t="str">
        <f t="shared" si="0"/>
        <v>16</v>
      </c>
      <c r="I10" s="12">
        <f t="shared" si="3"/>
        <v>31639</v>
      </c>
      <c r="J10" s="23">
        <v>0.08</v>
      </c>
      <c r="K10" s="12"/>
      <c r="L10" s="12"/>
      <c r="M10" s="24">
        <f t="shared" si="4"/>
        <v>29661</v>
      </c>
      <c r="N10" s="32">
        <f t="shared" si="1"/>
        <v>61300</v>
      </c>
      <c r="O10" s="1" t="str">
        <f t="shared" si="2"/>
        <v/>
      </c>
      <c r="P10" s="35">
        <v>0.16</v>
      </c>
      <c r="Q10" s="27" t="s">
        <v>19</v>
      </c>
      <c r="R10" s="27">
        <v>6</v>
      </c>
      <c r="S10" s="27">
        <f t="shared" si="5"/>
        <v>12</v>
      </c>
      <c r="W10" s="30"/>
    </row>
    <row r="11" spans="1:23" ht="15.75" x14ac:dyDescent="0.25">
      <c r="A11" s="12">
        <v>7</v>
      </c>
      <c r="B11" s="31" t="s">
        <v>81</v>
      </c>
      <c r="C11" s="31" t="s">
        <v>59</v>
      </c>
      <c r="D11" s="12" t="s">
        <v>18</v>
      </c>
      <c r="E11" s="12" t="s">
        <v>26</v>
      </c>
      <c r="F11" s="12" t="s">
        <v>50</v>
      </c>
      <c r="G11" s="12">
        <v>47000</v>
      </c>
      <c r="H11" s="12" t="str">
        <f t="shared" si="0"/>
        <v>16</v>
      </c>
      <c r="I11" s="12">
        <f t="shared" si="3"/>
        <v>24258</v>
      </c>
      <c r="J11" s="23">
        <v>0.08</v>
      </c>
      <c r="K11" s="12"/>
      <c r="L11" s="12"/>
      <c r="M11" s="24">
        <f t="shared" si="4"/>
        <v>22742</v>
      </c>
      <c r="N11" s="32">
        <f t="shared" si="1"/>
        <v>47000</v>
      </c>
      <c r="O11" s="1" t="str">
        <f t="shared" si="2"/>
        <v/>
      </c>
      <c r="P11" s="36" t="s">
        <v>25</v>
      </c>
      <c r="Q11" s="27" t="s">
        <v>20</v>
      </c>
      <c r="R11" s="27">
        <v>7</v>
      </c>
      <c r="S11" s="27">
        <f t="shared" si="5"/>
        <v>12</v>
      </c>
      <c r="W11" s="30"/>
    </row>
    <row r="12" spans="1:23" ht="15.75" x14ac:dyDescent="0.25">
      <c r="A12" s="12">
        <v>8</v>
      </c>
      <c r="B12" s="31" t="s">
        <v>82</v>
      </c>
      <c r="C12" s="31" t="s">
        <v>59</v>
      </c>
      <c r="D12" s="12" t="s">
        <v>18</v>
      </c>
      <c r="E12" s="12" t="s">
        <v>17</v>
      </c>
      <c r="F12" s="12" t="s">
        <v>60</v>
      </c>
      <c r="G12" s="12">
        <v>73400</v>
      </c>
      <c r="H12" s="12" t="str">
        <f t="shared" si="0"/>
        <v>16</v>
      </c>
      <c r="I12" s="12">
        <f t="shared" si="3"/>
        <v>37884</v>
      </c>
      <c r="J12" s="23">
        <v>0.08</v>
      </c>
      <c r="K12" s="12"/>
      <c r="L12" s="12"/>
      <c r="M12" s="24">
        <f t="shared" si="4"/>
        <v>35516</v>
      </c>
      <c r="N12" s="32">
        <f t="shared" si="1"/>
        <v>73400</v>
      </c>
      <c r="O12" s="1" t="str">
        <f t="shared" si="2"/>
        <v/>
      </c>
      <c r="Q12" s="27" t="s">
        <v>21</v>
      </c>
      <c r="R12" s="27">
        <v>8</v>
      </c>
      <c r="S12" s="27">
        <f t="shared" si="5"/>
        <v>13</v>
      </c>
      <c r="W12" s="30"/>
    </row>
    <row r="13" spans="1:23" ht="15.75" x14ac:dyDescent="0.25">
      <c r="A13" s="12">
        <v>9</v>
      </c>
      <c r="B13" s="31" t="s">
        <v>83</v>
      </c>
      <c r="C13" s="31" t="s">
        <v>59</v>
      </c>
      <c r="D13" s="12" t="s">
        <v>18</v>
      </c>
      <c r="E13" s="12" t="s">
        <v>26</v>
      </c>
      <c r="F13" s="12" t="s">
        <v>50</v>
      </c>
      <c r="G13" s="12">
        <v>47000</v>
      </c>
      <c r="H13" s="12" t="str">
        <f t="shared" si="0"/>
        <v>16</v>
      </c>
      <c r="I13" s="12">
        <f t="shared" si="3"/>
        <v>24258</v>
      </c>
      <c r="J13" s="23">
        <v>0.08</v>
      </c>
      <c r="K13" s="12"/>
      <c r="L13" s="12"/>
      <c r="M13" s="24">
        <f t="shared" si="4"/>
        <v>22742</v>
      </c>
      <c r="N13" s="32">
        <f t="shared" si="1"/>
        <v>47000</v>
      </c>
      <c r="O13" s="1" t="str">
        <f t="shared" si="2"/>
        <v/>
      </c>
      <c r="Q13" s="27" t="s">
        <v>22</v>
      </c>
      <c r="R13" s="27">
        <v>9</v>
      </c>
      <c r="S13" s="27">
        <f t="shared" si="5"/>
        <v>12</v>
      </c>
      <c r="W13" s="30"/>
    </row>
    <row r="14" spans="1:23" ht="15.75" x14ac:dyDescent="0.25">
      <c r="A14" s="12">
        <v>10</v>
      </c>
      <c r="B14" s="31" t="s">
        <v>85</v>
      </c>
      <c r="C14" s="31" t="s">
        <v>52</v>
      </c>
      <c r="D14" s="12" t="s">
        <v>49</v>
      </c>
      <c r="E14" s="12" t="s">
        <v>21</v>
      </c>
      <c r="F14" s="12" t="s">
        <v>60</v>
      </c>
      <c r="G14" s="12">
        <v>42200</v>
      </c>
      <c r="H14" s="12" t="str">
        <f t="shared" si="0"/>
        <v>9</v>
      </c>
      <c r="I14" s="12">
        <f t="shared" si="3"/>
        <v>12252</v>
      </c>
      <c r="J14" s="23">
        <v>0.08</v>
      </c>
      <c r="K14" s="12"/>
      <c r="L14" s="12"/>
      <c r="M14" s="24">
        <f t="shared" si="4"/>
        <v>29948</v>
      </c>
      <c r="N14" s="32">
        <f t="shared" si="1"/>
        <v>42200</v>
      </c>
      <c r="O14" s="1" t="str">
        <f t="shared" si="2"/>
        <v/>
      </c>
      <c r="Q14" s="27" t="s">
        <v>23</v>
      </c>
      <c r="R14" s="27">
        <v>10</v>
      </c>
      <c r="S14" s="27">
        <f t="shared" si="5"/>
        <v>8</v>
      </c>
      <c r="W14" s="30"/>
    </row>
    <row r="15" spans="1:23" ht="15.75" x14ac:dyDescent="0.25">
      <c r="A15" s="12">
        <v>11</v>
      </c>
      <c r="B15" s="31" t="s">
        <v>84</v>
      </c>
      <c r="C15" s="31" t="s">
        <v>53</v>
      </c>
      <c r="D15" s="12" t="s">
        <v>49</v>
      </c>
      <c r="E15" s="12" t="s">
        <v>16</v>
      </c>
      <c r="F15" s="12" t="s">
        <v>50</v>
      </c>
      <c r="G15" s="12">
        <v>23400</v>
      </c>
      <c r="H15" s="12" t="str">
        <f t="shared" si="0"/>
        <v>9</v>
      </c>
      <c r="I15" s="12">
        <f t="shared" si="3"/>
        <v>6794</v>
      </c>
      <c r="J15" s="23">
        <v>0.08</v>
      </c>
      <c r="K15" s="12"/>
      <c r="L15" s="12">
        <v>75</v>
      </c>
      <c r="M15" s="24">
        <f t="shared" si="4"/>
        <v>16606</v>
      </c>
      <c r="N15" s="32">
        <f t="shared" si="1"/>
        <v>23400</v>
      </c>
      <c r="O15" s="1" t="str">
        <f t="shared" si="2"/>
        <v/>
      </c>
      <c r="Q15" s="27" t="s">
        <v>24</v>
      </c>
      <c r="R15" s="27">
        <v>11</v>
      </c>
      <c r="S15" s="27">
        <f t="shared" si="5"/>
        <v>5</v>
      </c>
      <c r="W15" s="30"/>
    </row>
    <row r="16" spans="1:23" ht="15.75" x14ac:dyDescent="0.25">
      <c r="A16" s="12">
        <v>12</v>
      </c>
      <c r="B16" s="31" t="s">
        <v>107</v>
      </c>
      <c r="C16" s="31" t="s">
        <v>54</v>
      </c>
      <c r="D16" s="12" t="s">
        <v>48</v>
      </c>
      <c r="E16" s="12" t="s">
        <v>24</v>
      </c>
      <c r="F16" s="12" t="s">
        <v>50</v>
      </c>
      <c r="G16" s="12">
        <v>50800</v>
      </c>
      <c r="H16" s="12" t="str">
        <f t="shared" si="0"/>
        <v>16</v>
      </c>
      <c r="I16" s="12">
        <f t="shared" si="3"/>
        <v>26219</v>
      </c>
      <c r="J16" s="23">
        <v>0.08</v>
      </c>
      <c r="K16" s="12"/>
      <c r="L16" s="12"/>
      <c r="M16" s="24">
        <f t="shared" si="4"/>
        <v>24581</v>
      </c>
      <c r="N16" s="32">
        <f t="shared" si="1"/>
        <v>50800</v>
      </c>
      <c r="O16" s="1" t="str">
        <f t="shared" si="2"/>
        <v/>
      </c>
      <c r="Q16" s="27" t="s">
        <v>26</v>
      </c>
      <c r="R16" s="27">
        <v>12</v>
      </c>
      <c r="S16" s="27">
        <f t="shared" si="5"/>
        <v>11</v>
      </c>
      <c r="W16" s="30"/>
    </row>
    <row r="17" spans="1:23" ht="15.75" x14ac:dyDescent="0.25">
      <c r="A17" s="12">
        <v>13</v>
      </c>
      <c r="B17" s="31" t="s">
        <v>86</v>
      </c>
      <c r="C17" s="31" t="s">
        <v>54</v>
      </c>
      <c r="D17" s="12" t="s">
        <v>48</v>
      </c>
      <c r="E17" s="12" t="s">
        <v>17</v>
      </c>
      <c r="F17" s="12" t="s">
        <v>60</v>
      </c>
      <c r="G17" s="12">
        <v>69200</v>
      </c>
      <c r="H17" s="12" t="str">
        <f t="shared" si="0"/>
        <v>16</v>
      </c>
      <c r="I17" s="12">
        <f t="shared" si="3"/>
        <v>35716</v>
      </c>
      <c r="J17" s="23">
        <v>0.08</v>
      </c>
      <c r="K17" s="12"/>
      <c r="L17" s="12"/>
      <c r="M17" s="24">
        <f t="shared" si="4"/>
        <v>33484</v>
      </c>
      <c r="N17" s="32">
        <f t="shared" si="1"/>
        <v>69200</v>
      </c>
      <c r="O17" s="1" t="str">
        <f t="shared" si="2"/>
        <v/>
      </c>
      <c r="Q17" s="27" t="s">
        <v>17</v>
      </c>
      <c r="R17" s="27">
        <v>13</v>
      </c>
      <c r="S17" s="27">
        <f t="shared" si="5"/>
        <v>13</v>
      </c>
      <c r="W17" s="30"/>
    </row>
    <row r="18" spans="1:23" ht="15.75" x14ac:dyDescent="0.25">
      <c r="A18" s="12">
        <v>14</v>
      </c>
      <c r="B18" s="31" t="s">
        <v>87</v>
      </c>
      <c r="C18" s="31" t="s">
        <v>54</v>
      </c>
      <c r="D18" s="12" t="s">
        <v>48</v>
      </c>
      <c r="E18" s="12" t="s">
        <v>26</v>
      </c>
      <c r="F18" s="12" t="s">
        <v>60</v>
      </c>
      <c r="G18" s="12">
        <v>61300</v>
      </c>
      <c r="H18" s="12" t="str">
        <f t="shared" si="0"/>
        <v>16</v>
      </c>
      <c r="I18" s="12">
        <f t="shared" si="3"/>
        <v>31639</v>
      </c>
      <c r="J18" s="23">
        <v>0.08</v>
      </c>
      <c r="K18" s="12"/>
      <c r="L18" s="12"/>
      <c r="M18" s="24">
        <f t="shared" si="4"/>
        <v>29661</v>
      </c>
      <c r="N18" s="32">
        <f t="shared" si="1"/>
        <v>61300</v>
      </c>
      <c r="O18" s="1" t="str">
        <f t="shared" si="2"/>
        <v/>
      </c>
      <c r="Q18" s="27" t="s">
        <v>27</v>
      </c>
      <c r="R18" s="27">
        <v>14</v>
      </c>
      <c r="S18" s="27">
        <f t="shared" si="5"/>
        <v>12</v>
      </c>
      <c r="W18" s="30"/>
    </row>
    <row r="19" spans="1:23" ht="15.75" x14ac:dyDescent="0.25">
      <c r="A19" s="12">
        <v>15</v>
      </c>
      <c r="B19" s="31" t="s">
        <v>88</v>
      </c>
      <c r="C19" s="31" t="s">
        <v>59</v>
      </c>
      <c r="D19" s="12" t="s">
        <v>18</v>
      </c>
      <c r="E19" s="12" t="s">
        <v>17</v>
      </c>
      <c r="F19" s="12" t="s">
        <v>60</v>
      </c>
      <c r="G19" s="12">
        <v>73400</v>
      </c>
      <c r="H19" s="12" t="str">
        <f t="shared" si="0"/>
        <v>16</v>
      </c>
      <c r="I19" s="12">
        <f t="shared" si="3"/>
        <v>37884</v>
      </c>
      <c r="J19" s="23">
        <v>0.08</v>
      </c>
      <c r="K19" s="12"/>
      <c r="L19" s="12"/>
      <c r="M19" s="24">
        <f t="shared" si="4"/>
        <v>35516</v>
      </c>
      <c r="N19" s="32">
        <f t="shared" si="1"/>
        <v>73400</v>
      </c>
      <c r="O19" s="1" t="str">
        <f t="shared" si="2"/>
        <v/>
      </c>
      <c r="Q19" s="27" t="s">
        <v>28</v>
      </c>
      <c r="R19" s="27">
        <v>15</v>
      </c>
      <c r="S19" s="27">
        <f t="shared" si="5"/>
        <v>13</v>
      </c>
      <c r="W19" s="30"/>
    </row>
    <row r="20" spans="1:23" ht="15.75" x14ac:dyDescent="0.25">
      <c r="A20" s="12">
        <v>16</v>
      </c>
      <c r="B20" s="31" t="s">
        <v>106</v>
      </c>
      <c r="C20" s="31" t="s">
        <v>55</v>
      </c>
      <c r="D20" s="12" t="s">
        <v>48</v>
      </c>
      <c r="E20" s="12" t="s">
        <v>24</v>
      </c>
      <c r="F20" s="12" t="s">
        <v>50</v>
      </c>
      <c r="G20" s="12">
        <v>41300</v>
      </c>
      <c r="H20" s="12" t="str">
        <f t="shared" si="0"/>
        <v>16</v>
      </c>
      <c r="I20" s="12">
        <f t="shared" si="3"/>
        <v>21316</v>
      </c>
      <c r="J20" s="23">
        <v>0.08</v>
      </c>
      <c r="K20" s="12"/>
      <c r="L20" s="12"/>
      <c r="M20" s="24">
        <f t="shared" si="4"/>
        <v>19984</v>
      </c>
      <c r="N20" s="32">
        <f t="shared" si="1"/>
        <v>41300</v>
      </c>
      <c r="O20" s="1" t="str">
        <f t="shared" si="2"/>
        <v/>
      </c>
      <c r="Q20" s="27" t="s">
        <v>29</v>
      </c>
      <c r="R20" s="27">
        <v>16</v>
      </c>
      <c r="S20" s="27">
        <f t="shared" si="5"/>
        <v>11</v>
      </c>
      <c r="W20" s="30"/>
    </row>
    <row r="21" spans="1:23" ht="15.75" x14ac:dyDescent="0.25">
      <c r="A21" s="12">
        <v>17</v>
      </c>
      <c r="B21" s="31" t="s">
        <v>89</v>
      </c>
      <c r="C21" s="31" t="s">
        <v>56</v>
      </c>
      <c r="D21" s="12" t="s">
        <v>48</v>
      </c>
      <c r="E21" s="12" t="s">
        <v>17</v>
      </c>
      <c r="F21" s="12" t="s">
        <v>60</v>
      </c>
      <c r="G21" s="12">
        <v>75600</v>
      </c>
      <c r="H21" s="12" t="str">
        <f t="shared" si="0"/>
        <v>16</v>
      </c>
      <c r="I21" s="12">
        <f t="shared" si="3"/>
        <v>39019</v>
      </c>
      <c r="J21" s="23">
        <v>0.08</v>
      </c>
      <c r="K21" s="12"/>
      <c r="L21" s="12"/>
      <c r="M21" s="24">
        <f t="shared" si="4"/>
        <v>36581</v>
      </c>
      <c r="N21" s="32">
        <f t="shared" si="1"/>
        <v>75600</v>
      </c>
      <c r="O21" s="1" t="str">
        <f t="shared" si="2"/>
        <v/>
      </c>
      <c r="Q21" s="27" t="s">
        <v>30</v>
      </c>
      <c r="R21" s="27">
        <v>17</v>
      </c>
      <c r="S21" s="27">
        <f t="shared" si="5"/>
        <v>13</v>
      </c>
      <c r="W21" s="30"/>
    </row>
    <row r="22" spans="1:23" ht="15.75" x14ac:dyDescent="0.25">
      <c r="A22" s="12">
        <v>18</v>
      </c>
      <c r="B22" s="31" t="s">
        <v>90</v>
      </c>
      <c r="C22" s="31" t="s">
        <v>57</v>
      </c>
      <c r="D22" s="12" t="s">
        <v>18</v>
      </c>
      <c r="E22" s="12" t="s">
        <v>17</v>
      </c>
      <c r="F22" s="12" t="s">
        <v>60</v>
      </c>
      <c r="G22" s="12">
        <v>73500</v>
      </c>
      <c r="H22" s="12" t="str">
        <f t="shared" si="0"/>
        <v>16</v>
      </c>
      <c r="I22" s="12">
        <f t="shared" si="3"/>
        <v>37935</v>
      </c>
      <c r="J22" s="23">
        <v>0.08</v>
      </c>
      <c r="K22" s="12"/>
      <c r="L22" s="12"/>
      <c r="M22" s="24">
        <f t="shared" si="4"/>
        <v>35565</v>
      </c>
      <c r="N22" s="32">
        <f t="shared" si="1"/>
        <v>73500</v>
      </c>
      <c r="O22" s="1" t="str">
        <f t="shared" si="2"/>
        <v/>
      </c>
      <c r="Q22" s="27" t="s">
        <v>31</v>
      </c>
      <c r="R22" s="27">
        <v>18</v>
      </c>
      <c r="S22" s="27">
        <f t="shared" si="5"/>
        <v>13</v>
      </c>
      <c r="W22" s="30"/>
    </row>
    <row r="23" spans="1:23" ht="15.75" x14ac:dyDescent="0.25">
      <c r="A23" s="12">
        <v>19</v>
      </c>
      <c r="B23" s="31" t="s">
        <v>91</v>
      </c>
      <c r="C23" s="31" t="s">
        <v>59</v>
      </c>
      <c r="D23" s="12" t="s">
        <v>18</v>
      </c>
      <c r="E23" s="12" t="s">
        <v>26</v>
      </c>
      <c r="F23" s="12" t="s">
        <v>50</v>
      </c>
      <c r="G23" s="12">
        <v>47000</v>
      </c>
      <c r="H23" s="12" t="str">
        <f t="shared" si="0"/>
        <v>16</v>
      </c>
      <c r="I23" s="12">
        <f t="shared" si="3"/>
        <v>24258</v>
      </c>
      <c r="J23" s="23">
        <v>0.08</v>
      </c>
      <c r="K23" s="12"/>
      <c r="L23" s="12"/>
      <c r="M23" s="24">
        <f t="shared" si="4"/>
        <v>22742</v>
      </c>
      <c r="N23" s="32">
        <f t="shared" si="1"/>
        <v>47000</v>
      </c>
      <c r="O23" s="1" t="str">
        <f t="shared" si="2"/>
        <v/>
      </c>
      <c r="Q23" s="27" t="s">
        <v>32</v>
      </c>
      <c r="R23" s="27">
        <v>19</v>
      </c>
      <c r="S23" s="27">
        <f t="shared" si="5"/>
        <v>12</v>
      </c>
      <c r="W23" s="30"/>
    </row>
    <row r="24" spans="1:23" ht="15.75" x14ac:dyDescent="0.25">
      <c r="A24" s="12">
        <v>20</v>
      </c>
      <c r="B24" s="31" t="s">
        <v>92</v>
      </c>
      <c r="C24" s="31" t="s">
        <v>55</v>
      </c>
      <c r="D24" s="12" t="s">
        <v>48</v>
      </c>
      <c r="E24" s="12" t="s">
        <v>24</v>
      </c>
      <c r="F24" s="12" t="s">
        <v>50</v>
      </c>
      <c r="G24" s="12">
        <v>50800</v>
      </c>
      <c r="H24" s="12" t="str">
        <f t="shared" si="0"/>
        <v>16</v>
      </c>
      <c r="I24" s="12">
        <f t="shared" si="3"/>
        <v>26219</v>
      </c>
      <c r="J24" s="23">
        <v>0.08</v>
      </c>
      <c r="K24" s="12"/>
      <c r="L24" s="12"/>
      <c r="M24" s="24">
        <f t="shared" si="4"/>
        <v>24581</v>
      </c>
      <c r="N24" s="32">
        <f t="shared" si="1"/>
        <v>50800</v>
      </c>
      <c r="O24" s="1" t="str">
        <f t="shared" si="2"/>
        <v/>
      </c>
      <c r="Q24" s="27" t="s">
        <v>33</v>
      </c>
      <c r="R24" s="27">
        <v>20</v>
      </c>
      <c r="S24" s="27">
        <f t="shared" si="5"/>
        <v>11</v>
      </c>
      <c r="W24" s="30"/>
    </row>
    <row r="25" spans="1:23" ht="15.75" x14ac:dyDescent="0.25">
      <c r="A25" s="12">
        <v>21</v>
      </c>
      <c r="B25" s="31" t="s">
        <v>93</v>
      </c>
      <c r="C25" s="31" t="s">
        <v>59</v>
      </c>
      <c r="D25" s="12" t="s">
        <v>18</v>
      </c>
      <c r="E25" s="12" t="s">
        <v>26</v>
      </c>
      <c r="F25" s="12" t="s">
        <v>60</v>
      </c>
      <c r="G25" s="12">
        <v>65000</v>
      </c>
      <c r="H25" s="12" t="str">
        <f t="shared" si="0"/>
        <v>16</v>
      </c>
      <c r="I25" s="12">
        <f t="shared" si="3"/>
        <v>33548</v>
      </c>
      <c r="J25" s="23">
        <v>0.08</v>
      </c>
      <c r="K25" s="12"/>
      <c r="L25" s="12"/>
      <c r="M25" s="24">
        <f t="shared" si="4"/>
        <v>31452</v>
      </c>
      <c r="N25" s="32">
        <f t="shared" si="1"/>
        <v>65000</v>
      </c>
      <c r="O25" s="1" t="str">
        <f t="shared" si="2"/>
        <v/>
      </c>
      <c r="Q25" s="27" t="s">
        <v>34</v>
      </c>
      <c r="R25" s="27">
        <v>21</v>
      </c>
      <c r="S25" s="27">
        <f t="shared" si="5"/>
        <v>12</v>
      </c>
      <c r="W25" s="30"/>
    </row>
    <row r="26" spans="1:23" ht="15.75" x14ac:dyDescent="0.25">
      <c r="A26" s="12">
        <v>22</v>
      </c>
      <c r="B26" s="31" t="s">
        <v>94</v>
      </c>
      <c r="C26" s="31" t="s">
        <v>59</v>
      </c>
      <c r="D26" s="12" t="s">
        <v>18</v>
      </c>
      <c r="E26" s="12" t="s">
        <v>26</v>
      </c>
      <c r="F26" s="12" t="s">
        <v>60</v>
      </c>
      <c r="G26" s="12">
        <v>61300</v>
      </c>
      <c r="H26" s="12" t="str">
        <f t="shared" si="0"/>
        <v>16</v>
      </c>
      <c r="I26" s="12">
        <f t="shared" si="3"/>
        <v>31639</v>
      </c>
      <c r="J26" s="23">
        <v>0.08</v>
      </c>
      <c r="K26" s="12"/>
      <c r="L26" s="12"/>
      <c r="M26" s="24">
        <f t="shared" si="4"/>
        <v>29661</v>
      </c>
      <c r="N26" s="32">
        <f t="shared" si="1"/>
        <v>61300</v>
      </c>
      <c r="O26" s="1" t="str">
        <f t="shared" si="2"/>
        <v/>
      </c>
      <c r="Q26" s="27" t="s">
        <v>35</v>
      </c>
      <c r="R26" s="27">
        <v>22</v>
      </c>
      <c r="S26" s="27">
        <f t="shared" si="5"/>
        <v>12</v>
      </c>
      <c r="W26" s="30"/>
    </row>
    <row r="27" spans="1:23" ht="15.75" x14ac:dyDescent="0.25">
      <c r="A27" s="12">
        <v>23</v>
      </c>
      <c r="B27" s="31" t="s">
        <v>95</v>
      </c>
      <c r="C27" s="31" t="s">
        <v>59</v>
      </c>
      <c r="D27" s="12" t="s">
        <v>18</v>
      </c>
      <c r="E27" s="12" t="s">
        <v>26</v>
      </c>
      <c r="F27" s="12" t="s">
        <v>60</v>
      </c>
      <c r="G27" s="12">
        <v>63100</v>
      </c>
      <c r="H27" s="12" t="str">
        <f t="shared" si="0"/>
        <v>16</v>
      </c>
      <c r="I27" s="12">
        <f t="shared" si="3"/>
        <v>32568</v>
      </c>
      <c r="J27" s="23">
        <v>0.08</v>
      </c>
      <c r="K27" s="12"/>
      <c r="L27" s="12"/>
      <c r="M27" s="24">
        <f t="shared" si="4"/>
        <v>30532</v>
      </c>
      <c r="N27" s="32">
        <f t="shared" si="1"/>
        <v>63100</v>
      </c>
      <c r="O27" s="1" t="str">
        <f t="shared" si="2"/>
        <v/>
      </c>
      <c r="Q27" s="27" t="s">
        <v>36</v>
      </c>
      <c r="R27" s="27">
        <v>23</v>
      </c>
      <c r="S27" s="27">
        <f t="shared" si="5"/>
        <v>12</v>
      </c>
      <c r="W27" s="30"/>
    </row>
    <row r="28" spans="1:23" ht="15.75" x14ac:dyDescent="0.25">
      <c r="A28" s="12">
        <v>24</v>
      </c>
      <c r="B28" s="31" t="s">
        <v>96</v>
      </c>
      <c r="C28" s="31" t="s">
        <v>59</v>
      </c>
      <c r="D28" s="12" t="s">
        <v>18</v>
      </c>
      <c r="E28" s="12" t="s">
        <v>26</v>
      </c>
      <c r="F28" s="12" t="s">
        <v>50</v>
      </c>
      <c r="G28" s="12">
        <v>47000</v>
      </c>
      <c r="H28" s="12" t="str">
        <f t="shared" si="0"/>
        <v>16</v>
      </c>
      <c r="I28" s="12">
        <f t="shared" si="3"/>
        <v>24258</v>
      </c>
      <c r="J28" s="23">
        <v>0.08</v>
      </c>
      <c r="K28" s="12"/>
      <c r="L28" s="12"/>
      <c r="M28" s="24">
        <f t="shared" si="4"/>
        <v>22742</v>
      </c>
      <c r="N28" s="32">
        <f t="shared" si="1"/>
        <v>47000</v>
      </c>
      <c r="O28" s="1" t="str">
        <f t="shared" si="2"/>
        <v/>
      </c>
      <c r="Q28" s="27" t="s">
        <v>37</v>
      </c>
      <c r="R28" s="27">
        <v>24</v>
      </c>
      <c r="S28" s="27">
        <f t="shared" si="5"/>
        <v>12</v>
      </c>
      <c r="W28" s="30"/>
    </row>
    <row r="29" spans="1:23" ht="15.75" x14ac:dyDescent="0.25">
      <c r="A29" s="12">
        <v>25</v>
      </c>
      <c r="B29" s="31" t="s">
        <v>97</v>
      </c>
      <c r="C29" s="31" t="s">
        <v>59</v>
      </c>
      <c r="D29" s="12" t="s">
        <v>18</v>
      </c>
      <c r="E29" s="12" t="s">
        <v>17</v>
      </c>
      <c r="F29" s="12" t="s">
        <v>60</v>
      </c>
      <c r="G29" s="12">
        <v>71300</v>
      </c>
      <c r="H29" s="12" t="str">
        <f t="shared" si="0"/>
        <v>16</v>
      </c>
      <c r="I29" s="12">
        <f t="shared" si="3"/>
        <v>36800</v>
      </c>
      <c r="J29" s="23">
        <v>0.08</v>
      </c>
      <c r="K29" s="12"/>
      <c r="L29" s="12"/>
      <c r="M29" s="24">
        <f t="shared" si="4"/>
        <v>34500</v>
      </c>
      <c r="N29" s="32">
        <f t="shared" si="1"/>
        <v>71300</v>
      </c>
      <c r="O29" s="1" t="str">
        <f t="shared" si="2"/>
        <v/>
      </c>
      <c r="Q29" s="27" t="s">
        <v>38</v>
      </c>
      <c r="R29" s="27">
        <v>25</v>
      </c>
      <c r="S29" s="27">
        <f t="shared" si="5"/>
        <v>13</v>
      </c>
      <c r="W29" s="30"/>
    </row>
    <row r="30" spans="1:23" ht="15.75" x14ac:dyDescent="0.25">
      <c r="A30" s="12">
        <v>26</v>
      </c>
      <c r="B30" s="31" t="s">
        <v>98</v>
      </c>
      <c r="C30" s="31" t="s">
        <v>55</v>
      </c>
      <c r="D30" s="12" t="s">
        <v>48</v>
      </c>
      <c r="E30" s="12" t="s">
        <v>26</v>
      </c>
      <c r="F30" s="12" t="s">
        <v>60</v>
      </c>
      <c r="G30" s="12">
        <v>67000</v>
      </c>
      <c r="H30" s="12" t="str">
        <f t="shared" si="0"/>
        <v>16</v>
      </c>
      <c r="I30" s="12">
        <f t="shared" si="3"/>
        <v>34581</v>
      </c>
      <c r="J30" s="23">
        <v>0.08</v>
      </c>
      <c r="K30" s="12"/>
      <c r="L30" s="12"/>
      <c r="M30" s="24">
        <f t="shared" si="4"/>
        <v>32419</v>
      </c>
      <c r="N30" s="32">
        <f t="shared" si="1"/>
        <v>67000</v>
      </c>
      <c r="O30" s="1" t="str">
        <f t="shared" si="2"/>
        <v/>
      </c>
      <c r="Q30" s="27" t="s">
        <v>39</v>
      </c>
      <c r="R30" s="27">
        <v>26</v>
      </c>
      <c r="S30" s="27">
        <f t="shared" si="5"/>
        <v>12</v>
      </c>
      <c r="W30" s="30"/>
    </row>
    <row r="31" spans="1:23" ht="15.75" x14ac:dyDescent="0.25">
      <c r="A31" s="12">
        <v>27</v>
      </c>
      <c r="B31" s="31" t="s">
        <v>99</v>
      </c>
      <c r="C31" s="31" t="s">
        <v>54</v>
      </c>
      <c r="D31" s="12" t="s">
        <v>48</v>
      </c>
      <c r="E31" s="12" t="s">
        <v>26</v>
      </c>
      <c r="F31" s="12" t="s">
        <v>60</v>
      </c>
      <c r="G31" s="12">
        <v>59500</v>
      </c>
      <c r="H31" s="12" t="str">
        <f t="shared" si="0"/>
        <v>16</v>
      </c>
      <c r="I31" s="12">
        <f t="shared" si="3"/>
        <v>30710</v>
      </c>
      <c r="J31" s="23">
        <v>0.08</v>
      </c>
      <c r="K31" s="12"/>
      <c r="L31" s="12"/>
      <c r="M31" s="24">
        <f t="shared" si="4"/>
        <v>28790</v>
      </c>
      <c r="N31" s="32">
        <f t="shared" si="1"/>
        <v>59500</v>
      </c>
      <c r="O31" s="1" t="str">
        <f t="shared" si="2"/>
        <v/>
      </c>
      <c r="S31" s="27">
        <f t="shared" si="5"/>
        <v>12</v>
      </c>
      <c r="W31" s="30"/>
    </row>
    <row r="32" spans="1:23" ht="15.75" x14ac:dyDescent="0.25">
      <c r="A32" s="12">
        <v>28</v>
      </c>
      <c r="B32" s="31" t="s">
        <v>100</v>
      </c>
      <c r="C32" s="31" t="s">
        <v>55</v>
      </c>
      <c r="D32" s="12" t="s">
        <v>48</v>
      </c>
      <c r="E32" s="12" t="s">
        <v>24</v>
      </c>
      <c r="F32" s="12" t="s">
        <v>50</v>
      </c>
      <c r="G32" s="12">
        <v>50800</v>
      </c>
      <c r="H32" s="12" t="str">
        <f t="shared" si="0"/>
        <v>16</v>
      </c>
      <c r="I32" s="12">
        <f t="shared" si="3"/>
        <v>26219</v>
      </c>
      <c r="J32" s="23">
        <v>0.08</v>
      </c>
      <c r="K32" s="12"/>
      <c r="L32" s="12"/>
      <c r="M32" s="24">
        <f t="shared" si="4"/>
        <v>24581</v>
      </c>
      <c r="N32" s="32">
        <f t="shared" si="1"/>
        <v>50800</v>
      </c>
      <c r="O32" s="1" t="str">
        <f t="shared" si="2"/>
        <v/>
      </c>
      <c r="S32" s="27">
        <f t="shared" si="5"/>
        <v>11</v>
      </c>
      <c r="W32" s="30"/>
    </row>
    <row r="33" spans="1:23" ht="15.75" x14ac:dyDescent="0.25">
      <c r="A33" s="12">
        <v>29</v>
      </c>
      <c r="B33" s="31" t="s">
        <v>101</v>
      </c>
      <c r="C33" s="31" t="s">
        <v>54</v>
      </c>
      <c r="D33" s="12" t="s">
        <v>48</v>
      </c>
      <c r="E33" s="12" t="s">
        <v>17</v>
      </c>
      <c r="F33" s="12" t="s">
        <v>60</v>
      </c>
      <c r="G33" s="12">
        <v>57200</v>
      </c>
      <c r="H33" s="12" t="str">
        <f t="shared" si="0"/>
        <v>16</v>
      </c>
      <c r="I33" s="12">
        <f t="shared" si="3"/>
        <v>29523</v>
      </c>
      <c r="J33" s="23">
        <v>0.08</v>
      </c>
      <c r="K33" s="12"/>
      <c r="L33" s="12"/>
      <c r="M33" s="24">
        <f t="shared" si="4"/>
        <v>27677</v>
      </c>
      <c r="N33" s="32">
        <f t="shared" si="1"/>
        <v>57200</v>
      </c>
      <c r="O33" s="1" t="str">
        <f t="shared" si="2"/>
        <v/>
      </c>
      <c r="S33" s="27">
        <f t="shared" si="5"/>
        <v>13</v>
      </c>
      <c r="W33" s="30"/>
    </row>
    <row r="34" spans="1:23" ht="15.75" x14ac:dyDescent="0.25">
      <c r="A34" s="12">
        <v>30</v>
      </c>
      <c r="B34" s="31" t="s">
        <v>109</v>
      </c>
      <c r="C34" s="31" t="s">
        <v>55</v>
      </c>
      <c r="D34" s="12" t="s">
        <v>48</v>
      </c>
      <c r="E34" s="12" t="s">
        <v>27</v>
      </c>
      <c r="F34" s="12" t="s">
        <v>60</v>
      </c>
      <c r="G34" s="12">
        <v>80000</v>
      </c>
      <c r="H34" s="12" t="str">
        <f t="shared" si="0"/>
        <v>16</v>
      </c>
      <c r="I34" s="12">
        <f t="shared" si="3"/>
        <v>41290</v>
      </c>
      <c r="J34" s="23">
        <v>0.08</v>
      </c>
      <c r="K34" s="12"/>
      <c r="L34" s="12"/>
      <c r="M34" s="24">
        <f t="shared" si="4"/>
        <v>38710</v>
      </c>
      <c r="N34" s="32">
        <f t="shared" si="1"/>
        <v>80000</v>
      </c>
      <c r="O34" s="1" t="str">
        <f t="shared" si="2"/>
        <v/>
      </c>
      <c r="S34" s="27">
        <f t="shared" si="5"/>
        <v>14</v>
      </c>
      <c r="W34" s="30"/>
    </row>
    <row r="35" spans="1:23" ht="15.75" x14ac:dyDescent="0.25">
      <c r="A35" s="12">
        <v>31</v>
      </c>
      <c r="B35" s="31" t="s">
        <v>110</v>
      </c>
      <c r="C35" s="31" t="s">
        <v>58</v>
      </c>
      <c r="D35" s="12" t="s">
        <v>48</v>
      </c>
      <c r="E35" s="12" t="s">
        <v>21</v>
      </c>
      <c r="F35" s="12" t="s">
        <v>50</v>
      </c>
      <c r="G35" s="12">
        <v>18500</v>
      </c>
      <c r="H35" s="12" t="str">
        <f t="shared" si="0"/>
        <v>9</v>
      </c>
      <c r="I35" s="12">
        <f t="shared" si="3"/>
        <v>5371</v>
      </c>
      <c r="J35" s="23">
        <v>0.08</v>
      </c>
      <c r="K35" s="12"/>
      <c r="L35" s="12"/>
      <c r="M35" s="24">
        <f t="shared" si="4"/>
        <v>13129</v>
      </c>
      <c r="N35" s="32">
        <f t="shared" si="1"/>
        <v>18500</v>
      </c>
      <c r="O35" s="1" t="str">
        <f t="shared" si="2"/>
        <v/>
      </c>
      <c r="S35" s="27">
        <f t="shared" si="5"/>
        <v>8</v>
      </c>
      <c r="W35" s="30"/>
    </row>
    <row r="36" spans="1:23" ht="15.75" x14ac:dyDescent="0.25">
      <c r="A36" s="12">
        <v>32</v>
      </c>
      <c r="B36" s="31" t="s">
        <v>102</v>
      </c>
      <c r="C36" s="31" t="s">
        <v>55</v>
      </c>
      <c r="D36" s="12" t="s">
        <v>48</v>
      </c>
      <c r="E36" s="12" t="s">
        <v>26</v>
      </c>
      <c r="F36" s="12" t="s">
        <v>60</v>
      </c>
      <c r="G36" s="12">
        <v>61300</v>
      </c>
      <c r="H36" s="12" t="str">
        <f t="shared" si="0"/>
        <v>16</v>
      </c>
      <c r="I36" s="12">
        <f t="shared" si="3"/>
        <v>31639</v>
      </c>
      <c r="J36" s="23">
        <v>0.08</v>
      </c>
      <c r="K36" s="12"/>
      <c r="L36" s="12"/>
      <c r="M36" s="24">
        <f t="shared" si="4"/>
        <v>29661</v>
      </c>
      <c r="N36" s="32">
        <f t="shared" si="1"/>
        <v>61300</v>
      </c>
      <c r="O36" s="1" t="str">
        <f t="shared" si="2"/>
        <v/>
      </c>
      <c r="S36" s="27">
        <f t="shared" si="5"/>
        <v>12</v>
      </c>
      <c r="W36" s="30"/>
    </row>
    <row r="37" spans="1:23" ht="15.75" x14ac:dyDescent="0.25">
      <c r="A37" s="12">
        <v>33</v>
      </c>
      <c r="B37" s="31" t="s">
        <v>103</v>
      </c>
      <c r="C37" s="31" t="s">
        <v>55</v>
      </c>
      <c r="D37" s="12" t="s">
        <v>48</v>
      </c>
      <c r="E37" s="12" t="s">
        <v>24</v>
      </c>
      <c r="F37" s="12" t="s">
        <v>50</v>
      </c>
      <c r="G37" s="12">
        <v>38000</v>
      </c>
      <c r="H37" s="12" t="str">
        <f t="shared" si="0"/>
        <v>16</v>
      </c>
      <c r="I37" s="12">
        <f t="shared" si="3"/>
        <v>19613</v>
      </c>
      <c r="J37" s="23">
        <v>0.08</v>
      </c>
      <c r="K37" s="12"/>
      <c r="L37" s="12"/>
      <c r="M37" s="24">
        <f t="shared" si="4"/>
        <v>18387</v>
      </c>
      <c r="N37" s="32">
        <f t="shared" si="1"/>
        <v>38000</v>
      </c>
      <c r="O37" s="1" t="str">
        <f t="shared" si="2"/>
        <v/>
      </c>
      <c r="S37" s="27">
        <f t="shared" si="5"/>
        <v>11</v>
      </c>
      <c r="W37" s="30"/>
    </row>
    <row r="38" spans="1:23" ht="15.75" x14ac:dyDescent="0.25">
      <c r="A38" s="12">
        <v>34</v>
      </c>
      <c r="B38" s="31" t="s">
        <v>104</v>
      </c>
      <c r="C38" s="31" t="s">
        <v>54</v>
      </c>
      <c r="D38" s="12" t="s">
        <v>48</v>
      </c>
      <c r="E38" s="12" t="s">
        <v>17</v>
      </c>
      <c r="F38" s="12" t="s">
        <v>60</v>
      </c>
      <c r="G38" s="12">
        <v>71300</v>
      </c>
      <c r="H38" s="12" t="str">
        <f t="shared" si="0"/>
        <v>16</v>
      </c>
      <c r="I38" s="12">
        <f t="shared" si="3"/>
        <v>36800</v>
      </c>
      <c r="J38" s="23">
        <v>0.08</v>
      </c>
      <c r="K38" s="12"/>
      <c r="L38" s="12"/>
      <c r="M38" s="24">
        <f t="shared" si="4"/>
        <v>34500</v>
      </c>
      <c r="N38" s="32">
        <f t="shared" si="1"/>
        <v>71300</v>
      </c>
      <c r="O38" s="1" t="str">
        <f t="shared" si="2"/>
        <v/>
      </c>
      <c r="S38" s="27">
        <f t="shared" si="5"/>
        <v>13</v>
      </c>
      <c r="W38" s="30"/>
    </row>
    <row r="39" spans="1:23" ht="15.75" x14ac:dyDescent="0.25">
      <c r="A39" s="12">
        <v>35</v>
      </c>
      <c r="B39" s="31" t="s">
        <v>105</v>
      </c>
      <c r="C39" s="31" t="s">
        <v>54</v>
      </c>
      <c r="D39" s="12" t="s">
        <v>48</v>
      </c>
      <c r="E39" s="12" t="s">
        <v>23</v>
      </c>
      <c r="F39" s="12" t="s">
        <v>50</v>
      </c>
      <c r="G39" s="12">
        <v>39100</v>
      </c>
      <c r="H39" s="12" t="str">
        <f t="shared" si="0"/>
        <v>16</v>
      </c>
      <c r="I39" s="12">
        <f t="shared" si="3"/>
        <v>20181</v>
      </c>
      <c r="J39" s="23">
        <v>0.08</v>
      </c>
      <c r="K39" s="12"/>
      <c r="L39" s="12"/>
      <c r="M39" s="24">
        <f t="shared" si="4"/>
        <v>18919</v>
      </c>
      <c r="N39" s="32">
        <f t="shared" si="1"/>
        <v>39100</v>
      </c>
      <c r="O39" s="1" t="str">
        <f t="shared" si="2"/>
        <v/>
      </c>
      <c r="S39" s="27">
        <f t="shared" si="5"/>
        <v>10</v>
      </c>
      <c r="W39" s="30"/>
    </row>
    <row r="40" spans="1:23" ht="60" customHeight="1" x14ac:dyDescent="0.25">
      <c r="A40" s="43" t="s">
        <v>73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7"/>
      <c r="O40" s="17"/>
      <c r="P40" s="17"/>
      <c r="Q40" s="17"/>
      <c r="R40" s="17"/>
      <c r="S40" s="17"/>
      <c r="T40" s="17"/>
      <c r="U40" s="17"/>
      <c r="V40" s="17"/>
    </row>
  </sheetData>
  <sheetProtection algorithmName="SHA-512" hashValue="IXzDnr5w3AQZcba9S7LTTn19HlyIFU/4pcIIsGzHGczfbnzrRlIVWT1uzKTomKA4i1XD3MR/5mlvZUUwKk5phQ==" saltValue="WvXXejndULCQyI0qRRuuFA==" spinCount="100000" sheet="1" objects="1" scenarios="1" formatColumns="0" formatRows="0"/>
  <mergeCells count="4">
    <mergeCell ref="A2:M2"/>
    <mergeCell ref="A3:M3"/>
    <mergeCell ref="A40:M40"/>
    <mergeCell ref="A1:M1"/>
  </mergeCells>
  <dataValidations count="4">
    <dataValidation type="list" allowBlank="1" showInputMessage="1" showErrorMessage="1" sqref="D5:D39" xr:uid="{00000000-0002-0000-0000-000000000000}">
      <formula1>$P$5:$P$7</formula1>
    </dataValidation>
    <dataValidation type="list" allowBlank="1" showInputMessage="1" showErrorMessage="1" sqref="E5:E39" xr:uid="{00000000-0002-0000-0000-000001000000}">
      <formula1>$Q$9:$Q$30</formula1>
    </dataValidation>
    <dataValidation type="list" allowBlank="1" showInputMessage="1" showErrorMessage="1" sqref="F5:F39" xr:uid="{00000000-0002-0000-0000-000002000000}">
      <formula1>$T$5:$T$6</formula1>
    </dataValidation>
    <dataValidation type="list" allowBlank="1" showInputMessage="1" showErrorMessage="1" sqref="J5:J39" xr:uid="{00000000-0002-0000-0000-000003000000}">
      <formula1>$P$9:$P$11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G44"/>
  <sheetViews>
    <sheetView zoomScaleNormal="100" workbookViewId="0">
      <selection activeCell="E8" sqref="E8"/>
    </sheetView>
  </sheetViews>
  <sheetFormatPr defaultRowHeight="15" x14ac:dyDescent="0.25"/>
  <cols>
    <col min="1" max="1" width="6.28515625" style="1" bestFit="1" customWidth="1"/>
    <col min="2" max="2" width="27.140625" style="16" customWidth="1"/>
    <col min="3" max="3" width="10.140625" style="16" customWidth="1"/>
    <col min="4" max="4" width="7.28515625" style="1" customWidth="1"/>
    <col min="5" max="5" width="6" style="1" customWidth="1"/>
    <col min="6" max="6" width="7.140625" style="1" customWidth="1"/>
    <col min="7" max="7" width="7" style="1" customWidth="1"/>
    <col min="8" max="8" width="7.42578125" style="1" customWidth="1"/>
    <col min="9" max="9" width="5.85546875" style="1" bestFit="1" customWidth="1"/>
    <col min="10" max="10" width="6.140625" style="1" customWidth="1"/>
    <col min="11" max="11" width="10.140625" style="1" bestFit="1" customWidth="1"/>
    <col min="12" max="12" width="7.140625" style="1" customWidth="1"/>
    <col min="13" max="14" width="6" style="1" customWidth="1"/>
    <col min="15" max="16" width="5.7109375" style="1" customWidth="1"/>
    <col min="17" max="20" width="7.140625" style="1" customWidth="1"/>
    <col min="21" max="21" width="4.7109375" style="1" bestFit="1" customWidth="1"/>
    <col min="22" max="22" width="5.42578125" style="1" customWidth="1"/>
    <col min="23" max="24" width="7.140625" style="1" customWidth="1"/>
    <col min="25" max="25" width="6.5703125" style="1" customWidth="1"/>
    <col min="26" max="27" width="6" style="1" customWidth="1"/>
    <col min="28" max="28" width="7.85546875" style="1" customWidth="1"/>
    <col min="29" max="29" width="9" style="1" customWidth="1"/>
    <col min="30" max="30" width="9.140625" style="1"/>
    <col min="31" max="33" width="0" style="1" hidden="1" customWidth="1"/>
    <col min="34" max="16384" width="9.140625" style="1"/>
  </cols>
  <sheetData>
    <row r="1" spans="1:33" ht="80.25" customHeight="1" x14ac:dyDescent="0.2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3" s="2" customFormat="1" ht="30.75" customHeight="1" x14ac:dyDescent="0.25">
      <c r="A2" s="50" t="str">
        <f>'MASTER DATA'!A2:M2</f>
        <v>Office of the Principal, Govt. Sr. Sec. School Todaraisingh (Tonk)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3" s="2" customFormat="1" ht="33" x14ac:dyDescent="0.2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3" s="2" customFormat="1" ht="26.25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33" s="3" customFormat="1" ht="28.5" customHeight="1" x14ac:dyDescent="0.25">
      <c r="A5" s="47" t="s">
        <v>9</v>
      </c>
      <c r="B5" s="47" t="s">
        <v>8</v>
      </c>
      <c r="C5" s="47" t="s">
        <v>10</v>
      </c>
      <c r="D5" s="53" t="s">
        <v>11</v>
      </c>
      <c r="E5" s="53" t="s">
        <v>111</v>
      </c>
      <c r="F5" s="47" t="s">
        <v>1</v>
      </c>
      <c r="G5" s="47"/>
      <c r="H5" s="47"/>
      <c r="I5" s="47"/>
      <c r="J5" s="47"/>
      <c r="K5" s="47"/>
      <c r="L5" s="47" t="s">
        <v>2</v>
      </c>
      <c r="M5" s="47"/>
      <c r="N5" s="47"/>
      <c r="O5" s="47"/>
      <c r="P5" s="47"/>
      <c r="Q5" s="47"/>
      <c r="R5" s="47" t="s">
        <v>3</v>
      </c>
      <c r="S5" s="47"/>
      <c r="T5" s="47"/>
      <c r="U5" s="47"/>
      <c r="V5" s="47"/>
      <c r="W5" s="47"/>
      <c r="X5" s="47" t="s">
        <v>64</v>
      </c>
      <c r="Y5" s="47"/>
      <c r="Z5" s="47"/>
      <c r="AA5" s="47"/>
      <c r="AB5" s="47"/>
      <c r="AC5" s="51" t="s">
        <v>69</v>
      </c>
    </row>
    <row r="6" spans="1:33" s="3" customFormat="1" ht="78.75" customHeight="1" x14ac:dyDescent="0.25">
      <c r="A6" s="47"/>
      <c r="B6" s="47"/>
      <c r="C6" s="47"/>
      <c r="D6" s="53"/>
      <c r="E6" s="53"/>
      <c r="F6" s="4" t="s">
        <v>5</v>
      </c>
      <c r="G6" s="4" t="s">
        <v>6</v>
      </c>
      <c r="H6" s="4" t="s">
        <v>7</v>
      </c>
      <c r="I6" s="4" t="s">
        <v>51</v>
      </c>
      <c r="J6" s="4" t="s">
        <v>70</v>
      </c>
      <c r="K6" s="5" t="s">
        <v>4</v>
      </c>
      <c r="L6" s="4" t="s">
        <v>5</v>
      </c>
      <c r="M6" s="4" t="s">
        <v>6</v>
      </c>
      <c r="N6" s="4" t="s">
        <v>7</v>
      </c>
      <c r="O6" s="4" t="s">
        <v>51</v>
      </c>
      <c r="P6" s="4" t="s">
        <v>70</v>
      </c>
      <c r="Q6" s="5" t="s">
        <v>4</v>
      </c>
      <c r="R6" s="4" t="s">
        <v>5</v>
      </c>
      <c r="S6" s="4" t="s">
        <v>6</v>
      </c>
      <c r="T6" s="4" t="s">
        <v>7</v>
      </c>
      <c r="U6" s="4" t="s">
        <v>51</v>
      </c>
      <c r="V6" s="4" t="s">
        <v>70</v>
      </c>
      <c r="W6" s="4" t="s">
        <v>4</v>
      </c>
      <c r="X6" s="4" t="s">
        <v>65</v>
      </c>
      <c r="Y6" s="4" t="s">
        <v>66</v>
      </c>
      <c r="Z6" s="6" t="s">
        <v>71</v>
      </c>
      <c r="AA6" s="6"/>
      <c r="AB6" s="5" t="s">
        <v>4</v>
      </c>
      <c r="AC6" s="52"/>
    </row>
    <row r="7" spans="1:33" ht="30" customHeight="1" x14ac:dyDescent="0.25">
      <c r="A7" s="38">
        <f>'MASTER DATA'!A5</f>
        <v>1</v>
      </c>
      <c r="B7" s="7" t="str">
        <f>IF('MASTER DATA'!B5="","",'MASTER DATA'!B5)</f>
        <v>A</v>
      </c>
      <c r="C7" s="8" t="str">
        <f>IF('MASTER DATA'!C5="","",'MASTER DATA'!C5)</f>
        <v>LECTURER</v>
      </c>
      <c r="D7" s="9" t="str">
        <f>'MASTER DATA'!E5</f>
        <v>L-13</v>
      </c>
      <c r="E7" s="37" t="str">
        <f>'MASTER DATA'!F5</f>
        <v>GPF</v>
      </c>
      <c r="F7" s="10">
        <f>'MASTER DATA'!G5</f>
        <v>71300</v>
      </c>
      <c r="G7" s="10">
        <f>IF(F7="","",ROUND(F7*0.17,0))</f>
        <v>12121</v>
      </c>
      <c r="H7" s="10">
        <f>IF(F7="","",IF('MASTER DATA'!J5=8%,ROUND(F7*0.08,0),IF('MASTER DATA'!J5=16%,ROUND(F7*0.16,0),"")))</f>
        <v>5704</v>
      </c>
      <c r="I7" s="10" t="str">
        <f>IF('MASTER DATA'!K5="","",'MASTER DATA'!K5)</f>
        <v/>
      </c>
      <c r="J7" s="10" t="str">
        <f>IF('MASTER DATA'!L5="","",'MASTER DATA'!L5)</f>
        <v/>
      </c>
      <c r="K7" s="11">
        <f>SUM(F7:J7)</f>
        <v>89125</v>
      </c>
      <c r="L7" s="10">
        <f>'MASTER DATA'!M5</f>
        <v>34500</v>
      </c>
      <c r="M7" s="10">
        <f>IF(L7="","",ROUND(L7*0.17,0))</f>
        <v>5865</v>
      </c>
      <c r="N7" s="10">
        <f>IF(L7="","",IF('MASTER DATA'!J5=8%,ROUND(L7*0.08,0),IF('MASTER DATA'!J5=16%,ROUND(L7*0.16,0),"")))</f>
        <v>2760</v>
      </c>
      <c r="O7" s="10" t="str">
        <f>IF(I7="","",TRUNC(I7*AG7/31,0))</f>
        <v/>
      </c>
      <c r="P7" s="10" t="str">
        <f>IF(J7="","",ROUND(J7*AG7/31,0))</f>
        <v/>
      </c>
      <c r="Q7" s="11">
        <f>SUM(L7:P7)</f>
        <v>43125</v>
      </c>
      <c r="R7" s="10">
        <f>F7-L7</f>
        <v>36800</v>
      </c>
      <c r="S7" s="10">
        <f t="shared" ref="S7:T7" si="0">G7-M7</f>
        <v>6256</v>
      </c>
      <c r="T7" s="10">
        <f t="shared" si="0"/>
        <v>2944</v>
      </c>
      <c r="U7" s="10" t="str">
        <f>IFERROR(I7-O7,"")</f>
        <v/>
      </c>
      <c r="V7" s="10" t="str">
        <f>IFERROR(J7-P7,"")</f>
        <v/>
      </c>
      <c r="W7" s="11">
        <f>SUM(R7:V7)</f>
        <v>46000</v>
      </c>
      <c r="X7" s="12" t="str">
        <f>IF(AE7="GPF","",TRUNC(SUM(F7:G7)*10%,0)-TRUNC(SUM(L7:M7)*10%,0))</f>
        <v/>
      </c>
      <c r="Y7" s="12">
        <f>MROUND(ROUND(W7*20%,0)+ROUND(ROUND(W7*20%,0)*4%,0),10)</f>
        <v>9570</v>
      </c>
      <c r="Z7" s="13"/>
      <c r="AA7" s="13"/>
      <c r="AB7" s="14">
        <f>SUM(X7:AA7)</f>
        <v>9570</v>
      </c>
      <c r="AC7" s="39">
        <f>W7-AB7</f>
        <v>36430</v>
      </c>
      <c r="AE7" s="15" t="str">
        <f>'MASTER DATA'!F5</f>
        <v>GPF</v>
      </c>
      <c r="AF7" s="15" t="str">
        <f>'MASTER DATA'!H5</f>
        <v>16</v>
      </c>
      <c r="AG7" s="15">
        <f>31-AF7</f>
        <v>15</v>
      </c>
    </row>
    <row r="8" spans="1:33" ht="30" customHeight="1" x14ac:dyDescent="0.25">
      <c r="A8" s="38">
        <f>'MASTER DATA'!A6</f>
        <v>2</v>
      </c>
      <c r="B8" s="7" t="str">
        <f>IF('MASTER DATA'!B6="","",'MASTER DATA'!B6)</f>
        <v>B</v>
      </c>
      <c r="C8" s="8" t="str">
        <f>IF('MASTER DATA'!C6="","",'MASTER DATA'!C6)</f>
        <v>LECTURER</v>
      </c>
      <c r="D8" s="9" t="str">
        <f>'MASTER DATA'!E6</f>
        <v>L-13</v>
      </c>
      <c r="E8" s="37" t="str">
        <f>'MASTER DATA'!F6</f>
        <v>GPF</v>
      </c>
      <c r="F8" s="10">
        <f>'MASTER DATA'!G6</f>
        <v>85100</v>
      </c>
      <c r="G8" s="10">
        <f t="shared" ref="G8:G41" si="1">IF(F8="","",ROUND(F8*0.17,0))</f>
        <v>14467</v>
      </c>
      <c r="H8" s="10">
        <f>IF(F8="","",IF('MASTER DATA'!J6=8%,ROUND(F8*0.08,0),IF('MASTER DATA'!J6=16%,ROUND(F8*0.16,0),"")))</f>
        <v>6808</v>
      </c>
      <c r="I8" s="10" t="str">
        <f>IF('MASTER DATA'!K6="","",'MASTER DATA'!K6)</f>
        <v/>
      </c>
      <c r="J8" s="10" t="str">
        <f>IF('MASTER DATA'!L6="","",'MASTER DATA'!L6)</f>
        <v/>
      </c>
      <c r="K8" s="11">
        <f t="shared" ref="K8:K41" si="2">SUM(F8:J8)</f>
        <v>106375</v>
      </c>
      <c r="L8" s="10">
        <f>'MASTER DATA'!M6</f>
        <v>41177</v>
      </c>
      <c r="M8" s="10">
        <f t="shared" ref="M8:M41" si="3">IF(L8="","",ROUND(L8*0.17,0))</f>
        <v>7000</v>
      </c>
      <c r="N8" s="10">
        <f>IF(L8="","",IF('MASTER DATA'!J6=8%,ROUND(L8*0.08,0),IF('MASTER DATA'!J6=16%,ROUND(L8*0.16,0),"")))</f>
        <v>3294</v>
      </c>
      <c r="O8" s="10" t="str">
        <f t="shared" ref="O8:O41" si="4">IF(I8="","",ROUND(I8*AG8/31,0))</f>
        <v/>
      </c>
      <c r="P8" s="10" t="str">
        <f t="shared" ref="P8:P41" si="5">IF(J8="","",ROUND(J8*AG8/31,0))</f>
        <v/>
      </c>
      <c r="Q8" s="11">
        <f t="shared" ref="Q8:Q41" si="6">SUM(L8:P8)</f>
        <v>51471</v>
      </c>
      <c r="R8" s="10">
        <f t="shared" ref="R8:R41" si="7">F8-L8</f>
        <v>43923</v>
      </c>
      <c r="S8" s="10">
        <f t="shared" ref="S8:S41" si="8">G8-M8</f>
        <v>7467</v>
      </c>
      <c r="T8" s="10">
        <f t="shared" ref="T8:T41" si="9">H8-N8</f>
        <v>3514</v>
      </c>
      <c r="U8" s="10" t="str">
        <f t="shared" ref="U8:U41" si="10">IFERROR(I8-O8,"")</f>
        <v/>
      </c>
      <c r="V8" s="10" t="str">
        <f t="shared" ref="V8:V41" si="11">IFERROR(J8-P8,"")</f>
        <v/>
      </c>
      <c r="W8" s="11">
        <f t="shared" ref="W8:W41" si="12">SUM(R8:V8)</f>
        <v>54904</v>
      </c>
      <c r="X8" s="12" t="str">
        <f t="shared" ref="X8:X41" si="13">IF(AE8="GPF","",TRUNC(SUM(F8:G8)*10%,0)-TRUNC(SUM(L8:M8)*10%,0))</f>
        <v/>
      </c>
      <c r="Y8" s="12">
        <f t="shared" ref="Y8:Y41" si="14">MROUND(ROUND(W8*20%,0)+ROUND(ROUND(W8*20%,0)*4%,0),10)</f>
        <v>11420</v>
      </c>
      <c r="Z8" s="13"/>
      <c r="AA8" s="13"/>
      <c r="AB8" s="14">
        <f t="shared" ref="AB8:AB41" si="15">SUM(X8:AA8)</f>
        <v>11420</v>
      </c>
      <c r="AC8" s="39">
        <f t="shared" ref="AC8:AC41" si="16">W8-AB8</f>
        <v>43484</v>
      </c>
      <c r="AE8" s="15" t="str">
        <f>'MASTER DATA'!F6</f>
        <v>GPF</v>
      </c>
      <c r="AF8" s="15" t="str">
        <f>'MASTER DATA'!H6</f>
        <v>16</v>
      </c>
      <c r="AG8" s="15">
        <f t="shared" ref="AG8:AG41" si="17">31-AF8</f>
        <v>15</v>
      </c>
    </row>
    <row r="9" spans="1:33" ht="30" customHeight="1" x14ac:dyDescent="0.25">
      <c r="A9" s="38">
        <f>'MASTER DATA'!A7</f>
        <v>3</v>
      </c>
      <c r="B9" s="7" t="str">
        <f>IF('MASTER DATA'!B7="","",'MASTER DATA'!B7)</f>
        <v>CHANDRA PRAKSH KURMI</v>
      </c>
      <c r="C9" s="8" t="str">
        <f>IF('MASTER DATA'!C7="","",'MASTER DATA'!C7)</f>
        <v>LECTURER</v>
      </c>
      <c r="D9" s="9" t="str">
        <f>'MASTER DATA'!E7</f>
        <v>L-12</v>
      </c>
      <c r="E9" s="37" t="str">
        <f>'MASTER DATA'!F7</f>
        <v>NPS</v>
      </c>
      <c r="F9" s="10">
        <f>'MASTER DATA'!G7</f>
        <v>47000</v>
      </c>
      <c r="G9" s="10">
        <f t="shared" si="1"/>
        <v>7990</v>
      </c>
      <c r="H9" s="10">
        <f>IF(F9="","",IF('MASTER DATA'!J7=8%,ROUND(F9*0.08,0),IF('MASTER DATA'!J7=16%,ROUND(F9*0.16,0),"")))</f>
        <v>3760</v>
      </c>
      <c r="I9" s="10" t="str">
        <f>IF('MASTER DATA'!K7="","",'MASTER DATA'!K7)</f>
        <v/>
      </c>
      <c r="J9" s="10" t="str">
        <f>IF('MASTER DATA'!L7="","",'MASTER DATA'!L7)</f>
        <v/>
      </c>
      <c r="K9" s="11">
        <f t="shared" si="2"/>
        <v>58750</v>
      </c>
      <c r="L9" s="10">
        <f>'MASTER DATA'!M7</f>
        <v>22742</v>
      </c>
      <c r="M9" s="10">
        <f t="shared" si="3"/>
        <v>3866</v>
      </c>
      <c r="N9" s="10">
        <f>IF(L9="","",IF('MASTER DATA'!J7=8%,ROUND(L9*0.08,0),IF('MASTER DATA'!J7=16%,ROUND(L9*0.16,0),"")))</f>
        <v>1819</v>
      </c>
      <c r="O9" s="10" t="str">
        <f t="shared" si="4"/>
        <v/>
      </c>
      <c r="P9" s="10" t="str">
        <f t="shared" si="5"/>
        <v/>
      </c>
      <c r="Q9" s="11">
        <f t="shared" si="6"/>
        <v>28427</v>
      </c>
      <c r="R9" s="10">
        <f t="shared" si="7"/>
        <v>24258</v>
      </c>
      <c r="S9" s="10">
        <f t="shared" si="8"/>
        <v>4124</v>
      </c>
      <c r="T9" s="10">
        <f t="shared" si="9"/>
        <v>1941</v>
      </c>
      <c r="U9" s="10" t="str">
        <f t="shared" si="10"/>
        <v/>
      </c>
      <c r="V9" s="10" t="str">
        <f t="shared" si="11"/>
        <v/>
      </c>
      <c r="W9" s="11">
        <f t="shared" si="12"/>
        <v>30323</v>
      </c>
      <c r="X9" s="12">
        <f t="shared" si="13"/>
        <v>2839</v>
      </c>
      <c r="Y9" s="12">
        <f t="shared" si="14"/>
        <v>6310</v>
      </c>
      <c r="Z9" s="13"/>
      <c r="AA9" s="13"/>
      <c r="AB9" s="14">
        <f t="shared" si="15"/>
        <v>9149</v>
      </c>
      <c r="AC9" s="39">
        <f t="shared" si="16"/>
        <v>21174</v>
      </c>
      <c r="AE9" s="15" t="str">
        <f>'MASTER DATA'!F7</f>
        <v>NPS</v>
      </c>
      <c r="AF9" s="15" t="str">
        <f>'MASTER DATA'!H7</f>
        <v>16</v>
      </c>
      <c r="AG9" s="15">
        <f t="shared" si="17"/>
        <v>15</v>
      </c>
    </row>
    <row r="10" spans="1:33" ht="30" customHeight="1" x14ac:dyDescent="0.25">
      <c r="A10" s="38">
        <f>'MASTER DATA'!A8</f>
        <v>4</v>
      </c>
      <c r="B10" s="7" t="str">
        <f>IF('MASTER DATA'!B8="","",'MASTER DATA'!B8)</f>
        <v>D</v>
      </c>
      <c r="C10" s="8" t="str">
        <f>IF('MASTER DATA'!C8="","",'MASTER DATA'!C8)</f>
        <v>LECTURER</v>
      </c>
      <c r="D10" s="9" t="str">
        <f>'MASTER DATA'!E8</f>
        <v>L-13</v>
      </c>
      <c r="E10" s="37" t="str">
        <f>'MASTER DATA'!F8</f>
        <v>GPF</v>
      </c>
      <c r="F10" s="10">
        <f>'MASTER DATA'!G8</f>
        <v>75600</v>
      </c>
      <c r="G10" s="10">
        <f t="shared" si="1"/>
        <v>12852</v>
      </c>
      <c r="H10" s="10">
        <f>IF(F10="","",IF('MASTER DATA'!J8=8%,ROUND(F10*0.08,0),IF('MASTER DATA'!J8=16%,ROUND(F10*0.16,0),"")))</f>
        <v>6048</v>
      </c>
      <c r="I10" s="10" t="str">
        <f>IF('MASTER DATA'!K8="","",'MASTER DATA'!K8)</f>
        <v/>
      </c>
      <c r="J10" s="10" t="str">
        <f>IF('MASTER DATA'!L8="","",'MASTER DATA'!L8)</f>
        <v/>
      </c>
      <c r="K10" s="11">
        <f t="shared" si="2"/>
        <v>94500</v>
      </c>
      <c r="L10" s="10">
        <f>'MASTER DATA'!M8</f>
        <v>36581</v>
      </c>
      <c r="M10" s="10">
        <f t="shared" si="3"/>
        <v>6219</v>
      </c>
      <c r="N10" s="10">
        <f>IF(L10="","",IF('MASTER DATA'!J8=8%,ROUND(L10*0.08,0),IF('MASTER DATA'!J8=16%,ROUND(L10*0.16,0),"")))</f>
        <v>2926</v>
      </c>
      <c r="O10" s="10" t="str">
        <f t="shared" si="4"/>
        <v/>
      </c>
      <c r="P10" s="10" t="str">
        <f t="shared" si="5"/>
        <v/>
      </c>
      <c r="Q10" s="11">
        <f t="shared" si="6"/>
        <v>45726</v>
      </c>
      <c r="R10" s="10">
        <f t="shared" si="7"/>
        <v>39019</v>
      </c>
      <c r="S10" s="10">
        <f t="shared" si="8"/>
        <v>6633</v>
      </c>
      <c r="T10" s="10">
        <f t="shared" si="9"/>
        <v>3122</v>
      </c>
      <c r="U10" s="10" t="str">
        <f t="shared" si="10"/>
        <v/>
      </c>
      <c r="V10" s="10" t="str">
        <f t="shared" si="11"/>
        <v/>
      </c>
      <c r="W10" s="11">
        <f t="shared" si="12"/>
        <v>48774</v>
      </c>
      <c r="X10" s="12" t="str">
        <f t="shared" si="13"/>
        <v/>
      </c>
      <c r="Y10" s="12">
        <f t="shared" si="14"/>
        <v>10150</v>
      </c>
      <c r="Z10" s="13"/>
      <c r="AA10" s="13"/>
      <c r="AB10" s="14">
        <f t="shared" si="15"/>
        <v>10150</v>
      </c>
      <c r="AC10" s="39">
        <f t="shared" si="16"/>
        <v>38624</v>
      </c>
      <c r="AE10" s="15" t="str">
        <f>'MASTER DATA'!F8</f>
        <v>GPF</v>
      </c>
      <c r="AF10" s="15" t="str">
        <f>'MASTER DATA'!H8</f>
        <v>16</v>
      </c>
      <c r="AG10" s="15">
        <f t="shared" si="17"/>
        <v>15</v>
      </c>
    </row>
    <row r="11" spans="1:33" ht="30" customHeight="1" x14ac:dyDescent="0.25">
      <c r="A11" s="38">
        <f>'MASTER DATA'!A9</f>
        <v>5</v>
      </c>
      <c r="B11" s="7" t="str">
        <f>IF('MASTER DATA'!B9="","",'MASTER DATA'!B9)</f>
        <v>E</v>
      </c>
      <c r="C11" s="8" t="str">
        <f>IF('MASTER DATA'!C9="","",'MASTER DATA'!C9)</f>
        <v>LECTURER</v>
      </c>
      <c r="D11" s="9" t="str">
        <f>'MASTER DATA'!E9</f>
        <v>L-12</v>
      </c>
      <c r="E11" s="37" t="str">
        <f>'MASTER DATA'!F9</f>
        <v>NPS</v>
      </c>
      <c r="F11" s="10">
        <f>'MASTER DATA'!G9</f>
        <v>47000</v>
      </c>
      <c r="G11" s="10">
        <f t="shared" si="1"/>
        <v>7990</v>
      </c>
      <c r="H11" s="10">
        <f>IF(F11="","",IF('MASTER DATA'!J9=8%,ROUND(F11*0.08,0),IF('MASTER DATA'!J9=16%,ROUND(F11*0.16,0),"")))</f>
        <v>3760</v>
      </c>
      <c r="I11" s="10" t="str">
        <f>IF('MASTER DATA'!K9="","",'MASTER DATA'!K9)</f>
        <v/>
      </c>
      <c r="J11" s="10" t="str">
        <f>IF('MASTER DATA'!L9="","",'MASTER DATA'!L9)</f>
        <v/>
      </c>
      <c r="K11" s="11">
        <f t="shared" si="2"/>
        <v>58750</v>
      </c>
      <c r="L11" s="10">
        <f>'MASTER DATA'!M9</f>
        <v>22742</v>
      </c>
      <c r="M11" s="10">
        <f t="shared" si="3"/>
        <v>3866</v>
      </c>
      <c r="N11" s="10">
        <f>IF(L11="","",IF('MASTER DATA'!J9=8%,ROUND(L11*0.08,0),IF('MASTER DATA'!J9=16%,ROUND(L11*0.16,0),"")))</f>
        <v>1819</v>
      </c>
      <c r="O11" s="10" t="str">
        <f t="shared" si="4"/>
        <v/>
      </c>
      <c r="P11" s="10" t="str">
        <f t="shared" si="5"/>
        <v/>
      </c>
      <c r="Q11" s="11">
        <f t="shared" si="6"/>
        <v>28427</v>
      </c>
      <c r="R11" s="10">
        <f t="shared" si="7"/>
        <v>24258</v>
      </c>
      <c r="S11" s="10">
        <f t="shared" si="8"/>
        <v>4124</v>
      </c>
      <c r="T11" s="10">
        <f t="shared" si="9"/>
        <v>1941</v>
      </c>
      <c r="U11" s="10" t="str">
        <f t="shared" si="10"/>
        <v/>
      </c>
      <c r="V11" s="10" t="str">
        <f t="shared" si="11"/>
        <v/>
      </c>
      <c r="W11" s="11">
        <f t="shared" si="12"/>
        <v>30323</v>
      </c>
      <c r="X11" s="12">
        <f t="shared" si="13"/>
        <v>2839</v>
      </c>
      <c r="Y11" s="12">
        <f t="shared" si="14"/>
        <v>6310</v>
      </c>
      <c r="Z11" s="13"/>
      <c r="AA11" s="13"/>
      <c r="AB11" s="14">
        <f t="shared" si="15"/>
        <v>9149</v>
      </c>
      <c r="AC11" s="39">
        <f t="shared" si="16"/>
        <v>21174</v>
      </c>
      <c r="AE11" s="15" t="str">
        <f>'MASTER DATA'!F9</f>
        <v>NPS</v>
      </c>
      <c r="AF11" s="15" t="str">
        <f>'MASTER DATA'!H9</f>
        <v>16</v>
      </c>
      <c r="AG11" s="15">
        <f t="shared" si="17"/>
        <v>15</v>
      </c>
    </row>
    <row r="12" spans="1:33" ht="30" customHeight="1" x14ac:dyDescent="0.25">
      <c r="A12" s="38">
        <f>'MASTER DATA'!A10</f>
        <v>6</v>
      </c>
      <c r="B12" s="7" t="str">
        <f>IF('MASTER DATA'!B10="","",'MASTER DATA'!B10)</f>
        <v>F</v>
      </c>
      <c r="C12" s="8" t="str">
        <f>IF('MASTER DATA'!C10="","",'MASTER DATA'!C10)</f>
        <v>LECTURER</v>
      </c>
      <c r="D12" s="9" t="str">
        <f>'MASTER DATA'!E10</f>
        <v>L-12</v>
      </c>
      <c r="E12" s="37" t="str">
        <f>'MASTER DATA'!F10</f>
        <v>GPF</v>
      </c>
      <c r="F12" s="10">
        <f>'MASTER DATA'!G10</f>
        <v>61300</v>
      </c>
      <c r="G12" s="10">
        <f t="shared" si="1"/>
        <v>10421</v>
      </c>
      <c r="H12" s="10">
        <f>IF(F12="","",IF('MASTER DATA'!J10=8%,ROUND(F12*0.08,0),IF('MASTER DATA'!J10=16%,ROUND(F12*0.16,0),"")))</f>
        <v>4904</v>
      </c>
      <c r="I12" s="10" t="str">
        <f>IF('MASTER DATA'!K10="","",'MASTER DATA'!K10)</f>
        <v/>
      </c>
      <c r="J12" s="10" t="str">
        <f>IF('MASTER DATA'!L10="","",'MASTER DATA'!L10)</f>
        <v/>
      </c>
      <c r="K12" s="11">
        <f t="shared" si="2"/>
        <v>76625</v>
      </c>
      <c r="L12" s="10">
        <f>'MASTER DATA'!M10</f>
        <v>29661</v>
      </c>
      <c r="M12" s="10">
        <f t="shared" si="3"/>
        <v>5042</v>
      </c>
      <c r="N12" s="10">
        <f>IF(L12="","",IF('MASTER DATA'!J10=8%,ROUND(L12*0.08,0),IF('MASTER DATA'!J10=16%,ROUND(L12*0.16,0),"")))</f>
        <v>2373</v>
      </c>
      <c r="O12" s="10" t="str">
        <f t="shared" si="4"/>
        <v/>
      </c>
      <c r="P12" s="10" t="str">
        <f t="shared" si="5"/>
        <v/>
      </c>
      <c r="Q12" s="11">
        <f t="shared" si="6"/>
        <v>37076</v>
      </c>
      <c r="R12" s="10">
        <f t="shared" si="7"/>
        <v>31639</v>
      </c>
      <c r="S12" s="10">
        <f t="shared" si="8"/>
        <v>5379</v>
      </c>
      <c r="T12" s="10">
        <f t="shared" si="9"/>
        <v>2531</v>
      </c>
      <c r="U12" s="10" t="str">
        <f t="shared" si="10"/>
        <v/>
      </c>
      <c r="V12" s="10" t="str">
        <f t="shared" si="11"/>
        <v/>
      </c>
      <c r="W12" s="11">
        <f t="shared" si="12"/>
        <v>39549</v>
      </c>
      <c r="X12" s="12" t="str">
        <f t="shared" si="13"/>
        <v/>
      </c>
      <c r="Y12" s="12">
        <f t="shared" si="14"/>
        <v>8230</v>
      </c>
      <c r="Z12" s="13"/>
      <c r="AA12" s="13"/>
      <c r="AB12" s="14">
        <f t="shared" si="15"/>
        <v>8230</v>
      </c>
      <c r="AC12" s="39">
        <f t="shared" si="16"/>
        <v>31319</v>
      </c>
      <c r="AE12" s="15" t="str">
        <f>'MASTER DATA'!F10</f>
        <v>GPF</v>
      </c>
      <c r="AF12" s="15" t="str">
        <f>'MASTER DATA'!H10</f>
        <v>16</v>
      </c>
      <c r="AG12" s="15">
        <f t="shared" si="17"/>
        <v>15</v>
      </c>
    </row>
    <row r="13" spans="1:33" ht="30" customHeight="1" x14ac:dyDescent="0.25">
      <c r="A13" s="38">
        <f>'MASTER DATA'!A11</f>
        <v>7</v>
      </c>
      <c r="B13" s="7" t="str">
        <f>IF('MASTER DATA'!B11="","",'MASTER DATA'!B11)</f>
        <v>G</v>
      </c>
      <c r="C13" s="8" t="str">
        <f>IF('MASTER DATA'!C11="","",'MASTER DATA'!C11)</f>
        <v>LECTURER</v>
      </c>
      <c r="D13" s="9" t="str">
        <f>'MASTER DATA'!E11</f>
        <v>L-12</v>
      </c>
      <c r="E13" s="37" t="str">
        <f>'MASTER DATA'!F11</f>
        <v>NPS</v>
      </c>
      <c r="F13" s="10">
        <f>'MASTER DATA'!G11</f>
        <v>47000</v>
      </c>
      <c r="G13" s="10">
        <f t="shared" si="1"/>
        <v>7990</v>
      </c>
      <c r="H13" s="10">
        <f>IF(F13="","",IF('MASTER DATA'!J11=8%,ROUND(F13*0.08,0),IF('MASTER DATA'!J11=16%,ROUND(F13*0.16,0),"")))</f>
        <v>3760</v>
      </c>
      <c r="I13" s="10" t="str">
        <f>IF('MASTER DATA'!K11="","",'MASTER DATA'!K11)</f>
        <v/>
      </c>
      <c r="J13" s="10" t="str">
        <f>IF('MASTER DATA'!L11="","",'MASTER DATA'!L11)</f>
        <v/>
      </c>
      <c r="K13" s="11">
        <f t="shared" si="2"/>
        <v>58750</v>
      </c>
      <c r="L13" s="10">
        <f>'MASTER DATA'!M11</f>
        <v>22742</v>
      </c>
      <c r="M13" s="10">
        <f t="shared" si="3"/>
        <v>3866</v>
      </c>
      <c r="N13" s="10">
        <f>IF(L13="","",IF('MASTER DATA'!J11=8%,ROUND(L13*0.08,0),IF('MASTER DATA'!J11=16%,ROUND(L13*0.16,0),"")))</f>
        <v>1819</v>
      </c>
      <c r="O13" s="10" t="str">
        <f t="shared" si="4"/>
        <v/>
      </c>
      <c r="P13" s="10" t="str">
        <f t="shared" si="5"/>
        <v/>
      </c>
      <c r="Q13" s="11">
        <f t="shared" si="6"/>
        <v>28427</v>
      </c>
      <c r="R13" s="10">
        <f t="shared" si="7"/>
        <v>24258</v>
      </c>
      <c r="S13" s="10">
        <f t="shared" si="8"/>
        <v>4124</v>
      </c>
      <c r="T13" s="10">
        <f t="shared" si="9"/>
        <v>1941</v>
      </c>
      <c r="U13" s="10" t="str">
        <f t="shared" si="10"/>
        <v/>
      </c>
      <c r="V13" s="10" t="str">
        <f t="shared" si="11"/>
        <v/>
      </c>
      <c r="W13" s="11">
        <f t="shared" si="12"/>
        <v>30323</v>
      </c>
      <c r="X13" s="12">
        <f t="shared" si="13"/>
        <v>2839</v>
      </c>
      <c r="Y13" s="12">
        <f t="shared" si="14"/>
        <v>6310</v>
      </c>
      <c r="Z13" s="13"/>
      <c r="AA13" s="13"/>
      <c r="AB13" s="14">
        <f t="shared" si="15"/>
        <v>9149</v>
      </c>
      <c r="AC13" s="39">
        <f t="shared" si="16"/>
        <v>21174</v>
      </c>
      <c r="AE13" s="15" t="str">
        <f>'MASTER DATA'!F11</f>
        <v>NPS</v>
      </c>
      <c r="AF13" s="15" t="str">
        <f>'MASTER DATA'!H11</f>
        <v>16</v>
      </c>
      <c r="AG13" s="15">
        <f t="shared" si="17"/>
        <v>15</v>
      </c>
    </row>
    <row r="14" spans="1:33" ht="30" customHeight="1" x14ac:dyDescent="0.25">
      <c r="A14" s="38">
        <f>'MASTER DATA'!A12</f>
        <v>8</v>
      </c>
      <c r="B14" s="7" t="str">
        <f>IF('MASTER DATA'!B12="","",'MASTER DATA'!B12)</f>
        <v>H</v>
      </c>
      <c r="C14" s="8" t="str">
        <f>IF('MASTER DATA'!C12="","",'MASTER DATA'!C12)</f>
        <v>LECTURER</v>
      </c>
      <c r="D14" s="9" t="str">
        <f>'MASTER DATA'!E12</f>
        <v>L-13</v>
      </c>
      <c r="E14" s="37" t="str">
        <f>'MASTER DATA'!F12</f>
        <v>GPF</v>
      </c>
      <c r="F14" s="10">
        <f>'MASTER DATA'!G12</f>
        <v>73400</v>
      </c>
      <c r="G14" s="10">
        <f t="shared" si="1"/>
        <v>12478</v>
      </c>
      <c r="H14" s="10">
        <f>IF(F14="","",IF('MASTER DATA'!J12=8%,ROUND(F14*0.08,0),IF('MASTER DATA'!J12=16%,ROUND(F14*0.16,0),"")))</f>
        <v>5872</v>
      </c>
      <c r="I14" s="10" t="str">
        <f>IF('MASTER DATA'!K12="","",'MASTER DATA'!K12)</f>
        <v/>
      </c>
      <c r="J14" s="10" t="str">
        <f>IF('MASTER DATA'!L12="","",'MASTER DATA'!L12)</f>
        <v/>
      </c>
      <c r="K14" s="11">
        <f t="shared" si="2"/>
        <v>91750</v>
      </c>
      <c r="L14" s="10">
        <f>'MASTER DATA'!M12</f>
        <v>35516</v>
      </c>
      <c r="M14" s="10">
        <f t="shared" si="3"/>
        <v>6038</v>
      </c>
      <c r="N14" s="10">
        <f>IF(L14="","",IF('MASTER DATA'!J12=8%,ROUND(L14*0.08,0),IF('MASTER DATA'!J12=16%,ROUND(L14*0.16,0),"")))</f>
        <v>2841</v>
      </c>
      <c r="O14" s="10" t="str">
        <f t="shared" si="4"/>
        <v/>
      </c>
      <c r="P14" s="10" t="str">
        <f t="shared" si="5"/>
        <v/>
      </c>
      <c r="Q14" s="11">
        <f t="shared" si="6"/>
        <v>44395</v>
      </c>
      <c r="R14" s="10">
        <f t="shared" si="7"/>
        <v>37884</v>
      </c>
      <c r="S14" s="10">
        <f t="shared" si="8"/>
        <v>6440</v>
      </c>
      <c r="T14" s="10">
        <f t="shared" si="9"/>
        <v>3031</v>
      </c>
      <c r="U14" s="10" t="str">
        <f t="shared" si="10"/>
        <v/>
      </c>
      <c r="V14" s="10" t="str">
        <f t="shared" si="11"/>
        <v/>
      </c>
      <c r="W14" s="11">
        <f t="shared" si="12"/>
        <v>47355</v>
      </c>
      <c r="X14" s="12" t="str">
        <f t="shared" si="13"/>
        <v/>
      </c>
      <c r="Y14" s="12">
        <f t="shared" si="14"/>
        <v>9850</v>
      </c>
      <c r="Z14" s="13"/>
      <c r="AA14" s="13"/>
      <c r="AB14" s="14">
        <f t="shared" si="15"/>
        <v>9850</v>
      </c>
      <c r="AC14" s="39">
        <f t="shared" si="16"/>
        <v>37505</v>
      </c>
      <c r="AE14" s="15" t="str">
        <f>'MASTER DATA'!F12</f>
        <v>GPF</v>
      </c>
      <c r="AF14" s="15" t="str">
        <f>'MASTER DATA'!H12</f>
        <v>16</v>
      </c>
      <c r="AG14" s="15">
        <f t="shared" si="17"/>
        <v>15</v>
      </c>
    </row>
    <row r="15" spans="1:33" ht="30" customHeight="1" x14ac:dyDescent="0.25">
      <c r="A15" s="38">
        <f>'MASTER DATA'!A13</f>
        <v>9</v>
      </c>
      <c r="B15" s="7" t="str">
        <f>IF('MASTER DATA'!B13="","",'MASTER DATA'!B13)</f>
        <v>I</v>
      </c>
      <c r="C15" s="8" t="str">
        <f>IF('MASTER DATA'!C13="","",'MASTER DATA'!C13)</f>
        <v>LECTURER</v>
      </c>
      <c r="D15" s="9" t="str">
        <f>'MASTER DATA'!E13</f>
        <v>L-12</v>
      </c>
      <c r="E15" s="37" t="str">
        <f>'MASTER DATA'!F13</f>
        <v>NPS</v>
      </c>
      <c r="F15" s="10">
        <f>'MASTER DATA'!G13</f>
        <v>47000</v>
      </c>
      <c r="G15" s="10">
        <f t="shared" si="1"/>
        <v>7990</v>
      </c>
      <c r="H15" s="10">
        <f>IF(F15="","",IF('MASTER DATA'!J13=8%,ROUND(F15*0.08,0),IF('MASTER DATA'!J13=16%,ROUND(F15*0.16,0),"")))</f>
        <v>3760</v>
      </c>
      <c r="I15" s="10" t="str">
        <f>IF('MASTER DATA'!K13="","",'MASTER DATA'!K13)</f>
        <v/>
      </c>
      <c r="J15" s="10" t="str">
        <f>IF('MASTER DATA'!L13="","",'MASTER DATA'!L13)</f>
        <v/>
      </c>
      <c r="K15" s="11">
        <f t="shared" si="2"/>
        <v>58750</v>
      </c>
      <c r="L15" s="10">
        <f>'MASTER DATA'!M13</f>
        <v>22742</v>
      </c>
      <c r="M15" s="10">
        <f t="shared" si="3"/>
        <v>3866</v>
      </c>
      <c r="N15" s="10">
        <f>IF(L15="","",IF('MASTER DATA'!J13=8%,ROUND(L15*0.08,0),IF('MASTER DATA'!J13=16%,ROUND(L15*0.16,0),"")))</f>
        <v>1819</v>
      </c>
      <c r="O15" s="10" t="str">
        <f t="shared" si="4"/>
        <v/>
      </c>
      <c r="P15" s="10" t="str">
        <f t="shared" si="5"/>
        <v/>
      </c>
      <c r="Q15" s="11">
        <f t="shared" si="6"/>
        <v>28427</v>
      </c>
      <c r="R15" s="10">
        <f t="shared" si="7"/>
        <v>24258</v>
      </c>
      <c r="S15" s="10">
        <f t="shared" si="8"/>
        <v>4124</v>
      </c>
      <c r="T15" s="10">
        <f t="shared" si="9"/>
        <v>1941</v>
      </c>
      <c r="U15" s="10" t="str">
        <f t="shared" si="10"/>
        <v/>
      </c>
      <c r="V15" s="10" t="str">
        <f t="shared" si="11"/>
        <v/>
      </c>
      <c r="W15" s="11">
        <f t="shared" si="12"/>
        <v>30323</v>
      </c>
      <c r="X15" s="12">
        <f t="shared" si="13"/>
        <v>2839</v>
      </c>
      <c r="Y15" s="12">
        <f t="shared" si="14"/>
        <v>6310</v>
      </c>
      <c r="Z15" s="13"/>
      <c r="AA15" s="13"/>
      <c r="AB15" s="14">
        <f t="shared" si="15"/>
        <v>9149</v>
      </c>
      <c r="AC15" s="39">
        <f t="shared" si="16"/>
        <v>21174</v>
      </c>
      <c r="AE15" s="15" t="str">
        <f>'MASTER DATA'!F13</f>
        <v>NPS</v>
      </c>
      <c r="AF15" s="15" t="str">
        <f>'MASTER DATA'!H13</f>
        <v>16</v>
      </c>
      <c r="AG15" s="15">
        <f t="shared" si="17"/>
        <v>15</v>
      </c>
    </row>
    <row r="16" spans="1:33" ht="30" customHeight="1" x14ac:dyDescent="0.25">
      <c r="A16" s="38">
        <f>'MASTER DATA'!A14</f>
        <v>10</v>
      </c>
      <c r="B16" s="7" t="str">
        <f>IF('MASTER DATA'!B14="","",'MASTER DATA'!B14)</f>
        <v>J</v>
      </c>
      <c r="C16" s="8" t="str">
        <f>IF('MASTER DATA'!C14="","",'MASTER DATA'!C14)</f>
        <v>AAO</v>
      </c>
      <c r="D16" s="9" t="str">
        <f>'MASTER DATA'!E14</f>
        <v>L-8</v>
      </c>
      <c r="E16" s="37" t="str">
        <f>'MASTER DATA'!F14</f>
        <v>GPF</v>
      </c>
      <c r="F16" s="10">
        <f>'MASTER DATA'!G14</f>
        <v>42200</v>
      </c>
      <c r="G16" s="10">
        <f t="shared" si="1"/>
        <v>7174</v>
      </c>
      <c r="H16" s="10">
        <f>IF(F16="","",IF('MASTER DATA'!J14=8%,ROUND(F16*0.08,0),IF('MASTER DATA'!J14=16%,ROUND(F16*0.16,0),"")))</f>
        <v>3376</v>
      </c>
      <c r="I16" s="10" t="str">
        <f>IF('MASTER DATA'!K14="","",'MASTER DATA'!K14)</f>
        <v/>
      </c>
      <c r="J16" s="10" t="str">
        <f>IF('MASTER DATA'!L14="","",'MASTER DATA'!L14)</f>
        <v/>
      </c>
      <c r="K16" s="11">
        <f t="shared" si="2"/>
        <v>52750</v>
      </c>
      <c r="L16" s="10">
        <f>'MASTER DATA'!M14</f>
        <v>29948</v>
      </c>
      <c r="M16" s="10">
        <f t="shared" si="3"/>
        <v>5091</v>
      </c>
      <c r="N16" s="10">
        <f>IF(L16="","",IF('MASTER DATA'!J14=8%,ROUND(L16*0.08,0),IF('MASTER DATA'!J14=16%,ROUND(L16*0.16,0),"")))</f>
        <v>2396</v>
      </c>
      <c r="O16" s="10" t="str">
        <f t="shared" si="4"/>
        <v/>
      </c>
      <c r="P16" s="10" t="str">
        <f t="shared" si="5"/>
        <v/>
      </c>
      <c r="Q16" s="11">
        <f t="shared" si="6"/>
        <v>37435</v>
      </c>
      <c r="R16" s="10">
        <f t="shared" si="7"/>
        <v>12252</v>
      </c>
      <c r="S16" s="10">
        <f t="shared" si="8"/>
        <v>2083</v>
      </c>
      <c r="T16" s="10">
        <f t="shared" si="9"/>
        <v>980</v>
      </c>
      <c r="U16" s="10" t="str">
        <f t="shared" si="10"/>
        <v/>
      </c>
      <c r="V16" s="10" t="str">
        <f t="shared" si="11"/>
        <v/>
      </c>
      <c r="W16" s="11">
        <f t="shared" si="12"/>
        <v>15315</v>
      </c>
      <c r="X16" s="12" t="str">
        <f t="shared" si="13"/>
        <v/>
      </c>
      <c r="Y16" s="12">
        <f t="shared" si="14"/>
        <v>3190</v>
      </c>
      <c r="Z16" s="13"/>
      <c r="AA16" s="13"/>
      <c r="AB16" s="14">
        <f t="shared" si="15"/>
        <v>3190</v>
      </c>
      <c r="AC16" s="39">
        <f t="shared" si="16"/>
        <v>12125</v>
      </c>
      <c r="AE16" s="15" t="str">
        <f>'MASTER DATA'!F14</f>
        <v>GPF</v>
      </c>
      <c r="AF16" s="15" t="str">
        <f>'MASTER DATA'!H14</f>
        <v>9</v>
      </c>
      <c r="AG16" s="15">
        <f t="shared" si="17"/>
        <v>22</v>
      </c>
    </row>
    <row r="17" spans="1:33" ht="30" customHeight="1" x14ac:dyDescent="0.25">
      <c r="A17" s="38">
        <f>'MASTER DATA'!A15</f>
        <v>11</v>
      </c>
      <c r="B17" s="7" t="str">
        <f>IF('MASTER DATA'!B15="","",'MASTER DATA'!B15)</f>
        <v>K</v>
      </c>
      <c r="C17" s="8" t="str">
        <f>IF('MASTER DATA'!C15="","",'MASTER DATA'!C15)</f>
        <v>JUNIOR ASS.</v>
      </c>
      <c r="D17" s="9" t="str">
        <f>'MASTER DATA'!E15</f>
        <v>L-5</v>
      </c>
      <c r="E17" s="37" t="str">
        <f>'MASTER DATA'!F15</f>
        <v>NPS</v>
      </c>
      <c r="F17" s="10">
        <f>'MASTER DATA'!G15</f>
        <v>23400</v>
      </c>
      <c r="G17" s="10">
        <f t="shared" si="1"/>
        <v>3978</v>
      </c>
      <c r="H17" s="10">
        <f>IF(F17="","",IF('MASTER DATA'!J15=8%,ROUND(F17*0.08,0),IF('MASTER DATA'!J15=16%,ROUND(F17*0.16,0),"")))</f>
        <v>1872</v>
      </c>
      <c r="I17" s="10" t="str">
        <f>IF('MASTER DATA'!K15="","",'MASTER DATA'!K15)</f>
        <v/>
      </c>
      <c r="J17" s="10">
        <f>IF('MASTER DATA'!L15="","",'MASTER DATA'!L15)</f>
        <v>75</v>
      </c>
      <c r="K17" s="11">
        <f t="shared" si="2"/>
        <v>29325</v>
      </c>
      <c r="L17" s="10">
        <f>'MASTER DATA'!M15</f>
        <v>16606</v>
      </c>
      <c r="M17" s="10">
        <f t="shared" si="3"/>
        <v>2823</v>
      </c>
      <c r="N17" s="10">
        <f>IF(L17="","",IF('MASTER DATA'!J15=8%,ROUND(L17*0.08,0),IF('MASTER DATA'!J15=16%,ROUND(L17*0.16,0),"")))</f>
        <v>1328</v>
      </c>
      <c r="O17" s="10" t="str">
        <f t="shared" si="4"/>
        <v/>
      </c>
      <c r="P17" s="10">
        <f t="shared" si="5"/>
        <v>53</v>
      </c>
      <c r="Q17" s="11">
        <f t="shared" si="6"/>
        <v>20810</v>
      </c>
      <c r="R17" s="10">
        <f t="shared" si="7"/>
        <v>6794</v>
      </c>
      <c r="S17" s="10">
        <f t="shared" si="8"/>
        <v>1155</v>
      </c>
      <c r="T17" s="10">
        <f t="shared" si="9"/>
        <v>544</v>
      </c>
      <c r="U17" s="10" t="str">
        <f t="shared" si="10"/>
        <v/>
      </c>
      <c r="V17" s="10">
        <f t="shared" si="11"/>
        <v>22</v>
      </c>
      <c r="W17" s="11">
        <f t="shared" si="12"/>
        <v>8515</v>
      </c>
      <c r="X17" s="12">
        <f t="shared" si="13"/>
        <v>795</v>
      </c>
      <c r="Y17" s="12">
        <f t="shared" si="14"/>
        <v>1770</v>
      </c>
      <c r="Z17" s="13"/>
      <c r="AA17" s="13"/>
      <c r="AB17" s="14">
        <f t="shared" si="15"/>
        <v>2565</v>
      </c>
      <c r="AC17" s="39">
        <f t="shared" si="16"/>
        <v>5950</v>
      </c>
      <c r="AE17" s="15" t="str">
        <f>'MASTER DATA'!F15</f>
        <v>NPS</v>
      </c>
      <c r="AF17" s="15" t="str">
        <f>'MASTER DATA'!H15</f>
        <v>9</v>
      </c>
      <c r="AG17" s="15">
        <f t="shared" si="17"/>
        <v>22</v>
      </c>
    </row>
    <row r="18" spans="1:33" ht="30" customHeight="1" x14ac:dyDescent="0.25">
      <c r="A18" s="38">
        <f>'MASTER DATA'!A16</f>
        <v>12</v>
      </c>
      <c r="B18" s="7" t="str">
        <f>IF('MASTER DATA'!B16="","",'MASTER DATA'!B16)</f>
        <v>LALITA</v>
      </c>
      <c r="C18" s="8" t="str">
        <f>IF('MASTER DATA'!C16="","",'MASTER DATA'!C16)</f>
        <v>TEACHER</v>
      </c>
      <c r="D18" s="9" t="str">
        <f>'MASTER DATA'!E16</f>
        <v>L-11</v>
      </c>
      <c r="E18" s="37" t="str">
        <f>'MASTER DATA'!F16</f>
        <v>NPS</v>
      </c>
      <c r="F18" s="10">
        <f>'MASTER DATA'!G16</f>
        <v>50800</v>
      </c>
      <c r="G18" s="10">
        <f t="shared" si="1"/>
        <v>8636</v>
      </c>
      <c r="H18" s="10">
        <f>IF(F18="","",IF('MASTER DATA'!J16=8%,ROUND(F18*0.08,0),IF('MASTER DATA'!J16=16%,ROUND(F18*0.16,0),"")))</f>
        <v>4064</v>
      </c>
      <c r="I18" s="10" t="str">
        <f>IF('MASTER DATA'!K16="","",'MASTER DATA'!K16)</f>
        <v/>
      </c>
      <c r="J18" s="10" t="str">
        <f>IF('MASTER DATA'!L16="","",'MASTER DATA'!L16)</f>
        <v/>
      </c>
      <c r="K18" s="11">
        <f t="shared" si="2"/>
        <v>63500</v>
      </c>
      <c r="L18" s="10">
        <f>'MASTER DATA'!M16</f>
        <v>24581</v>
      </c>
      <c r="M18" s="10">
        <f t="shared" si="3"/>
        <v>4179</v>
      </c>
      <c r="N18" s="10">
        <f>IF(L18="","",IF('MASTER DATA'!J16=8%,ROUND(L18*0.08,0),IF('MASTER DATA'!J16=16%,ROUND(L18*0.16,0),"")))</f>
        <v>1966</v>
      </c>
      <c r="O18" s="10" t="str">
        <f t="shared" si="4"/>
        <v/>
      </c>
      <c r="P18" s="10" t="str">
        <f t="shared" si="5"/>
        <v/>
      </c>
      <c r="Q18" s="11">
        <f t="shared" si="6"/>
        <v>30726</v>
      </c>
      <c r="R18" s="10">
        <f t="shared" si="7"/>
        <v>26219</v>
      </c>
      <c r="S18" s="10">
        <f t="shared" si="8"/>
        <v>4457</v>
      </c>
      <c r="T18" s="10">
        <f t="shared" si="9"/>
        <v>2098</v>
      </c>
      <c r="U18" s="10" t="str">
        <f t="shared" si="10"/>
        <v/>
      </c>
      <c r="V18" s="10" t="str">
        <f t="shared" si="11"/>
        <v/>
      </c>
      <c r="W18" s="11">
        <f t="shared" si="12"/>
        <v>32774</v>
      </c>
      <c r="X18" s="12">
        <f t="shared" si="13"/>
        <v>3067</v>
      </c>
      <c r="Y18" s="12">
        <f t="shared" si="14"/>
        <v>6820</v>
      </c>
      <c r="Z18" s="13"/>
      <c r="AA18" s="13"/>
      <c r="AB18" s="14">
        <f t="shared" si="15"/>
        <v>9887</v>
      </c>
      <c r="AC18" s="39">
        <f t="shared" si="16"/>
        <v>22887</v>
      </c>
      <c r="AE18" s="15" t="str">
        <f>'MASTER DATA'!F16</f>
        <v>NPS</v>
      </c>
      <c r="AF18" s="15" t="str">
        <f>'MASTER DATA'!H16</f>
        <v>16</v>
      </c>
      <c r="AG18" s="15">
        <f t="shared" si="17"/>
        <v>15</v>
      </c>
    </row>
    <row r="19" spans="1:33" ht="30" customHeight="1" x14ac:dyDescent="0.25">
      <c r="A19" s="38">
        <f>'MASTER DATA'!A17</f>
        <v>13</v>
      </c>
      <c r="B19" s="7" t="str">
        <f>IF('MASTER DATA'!B17="","",'MASTER DATA'!B17)</f>
        <v>M</v>
      </c>
      <c r="C19" s="8" t="str">
        <f>IF('MASTER DATA'!C17="","",'MASTER DATA'!C17)</f>
        <v>TEACHER</v>
      </c>
      <c r="D19" s="9" t="str">
        <f>'MASTER DATA'!E17</f>
        <v>L-13</v>
      </c>
      <c r="E19" s="37" t="str">
        <f>'MASTER DATA'!F17</f>
        <v>GPF</v>
      </c>
      <c r="F19" s="10">
        <f>'MASTER DATA'!G17</f>
        <v>69200</v>
      </c>
      <c r="G19" s="10">
        <f t="shared" si="1"/>
        <v>11764</v>
      </c>
      <c r="H19" s="10">
        <f>IF(F19="","",IF('MASTER DATA'!J17=8%,ROUND(F19*0.08,0),IF('MASTER DATA'!J17=16%,ROUND(F19*0.16,0),"")))</f>
        <v>5536</v>
      </c>
      <c r="I19" s="10" t="str">
        <f>IF('MASTER DATA'!K17="","",'MASTER DATA'!K17)</f>
        <v/>
      </c>
      <c r="J19" s="10" t="str">
        <f>IF('MASTER DATA'!L17="","",'MASTER DATA'!L17)</f>
        <v/>
      </c>
      <c r="K19" s="11">
        <f t="shared" si="2"/>
        <v>86500</v>
      </c>
      <c r="L19" s="10">
        <f>'MASTER DATA'!M17</f>
        <v>33484</v>
      </c>
      <c r="M19" s="10">
        <f t="shared" si="3"/>
        <v>5692</v>
      </c>
      <c r="N19" s="10">
        <f>IF(L19="","",IF('MASTER DATA'!J17=8%,ROUND(L19*0.08,0),IF('MASTER DATA'!J17=16%,ROUND(L19*0.16,0),"")))</f>
        <v>2679</v>
      </c>
      <c r="O19" s="10" t="str">
        <f t="shared" si="4"/>
        <v/>
      </c>
      <c r="P19" s="10" t="str">
        <f t="shared" si="5"/>
        <v/>
      </c>
      <c r="Q19" s="11">
        <f t="shared" si="6"/>
        <v>41855</v>
      </c>
      <c r="R19" s="10">
        <f t="shared" si="7"/>
        <v>35716</v>
      </c>
      <c r="S19" s="10">
        <f t="shared" si="8"/>
        <v>6072</v>
      </c>
      <c r="T19" s="10">
        <f t="shared" si="9"/>
        <v>2857</v>
      </c>
      <c r="U19" s="10" t="str">
        <f t="shared" si="10"/>
        <v/>
      </c>
      <c r="V19" s="10" t="str">
        <f t="shared" si="11"/>
        <v/>
      </c>
      <c r="W19" s="11">
        <f t="shared" si="12"/>
        <v>44645</v>
      </c>
      <c r="X19" s="12" t="str">
        <f t="shared" si="13"/>
        <v/>
      </c>
      <c r="Y19" s="12">
        <f t="shared" si="14"/>
        <v>9290</v>
      </c>
      <c r="Z19" s="13"/>
      <c r="AA19" s="13"/>
      <c r="AB19" s="14">
        <f t="shared" si="15"/>
        <v>9290</v>
      </c>
      <c r="AC19" s="39">
        <f t="shared" si="16"/>
        <v>35355</v>
      </c>
      <c r="AE19" s="15" t="str">
        <f>'MASTER DATA'!F17</f>
        <v>GPF</v>
      </c>
      <c r="AF19" s="15" t="str">
        <f>'MASTER DATA'!H17</f>
        <v>16</v>
      </c>
      <c r="AG19" s="15">
        <f t="shared" si="17"/>
        <v>15</v>
      </c>
    </row>
    <row r="20" spans="1:33" ht="30" customHeight="1" x14ac:dyDescent="0.25">
      <c r="A20" s="38">
        <f>'MASTER DATA'!A18</f>
        <v>14</v>
      </c>
      <c r="B20" s="7" t="str">
        <f>IF('MASTER DATA'!B18="","",'MASTER DATA'!B18)</f>
        <v>N</v>
      </c>
      <c r="C20" s="8" t="str">
        <f>IF('MASTER DATA'!C18="","",'MASTER DATA'!C18)</f>
        <v>TEACHER</v>
      </c>
      <c r="D20" s="9" t="str">
        <f>'MASTER DATA'!E18</f>
        <v>L-12</v>
      </c>
      <c r="E20" s="37" t="str">
        <f>'MASTER DATA'!F18</f>
        <v>GPF</v>
      </c>
      <c r="F20" s="10">
        <f>'MASTER DATA'!G18</f>
        <v>61300</v>
      </c>
      <c r="G20" s="10">
        <f t="shared" si="1"/>
        <v>10421</v>
      </c>
      <c r="H20" s="10">
        <f>IF(F20="","",IF('MASTER DATA'!J18=8%,ROUND(F20*0.08,0),IF('MASTER DATA'!J18=16%,ROUND(F20*0.16,0),"")))</f>
        <v>4904</v>
      </c>
      <c r="I20" s="10" t="str">
        <f>IF('MASTER DATA'!K18="","",'MASTER DATA'!K18)</f>
        <v/>
      </c>
      <c r="J20" s="10" t="str">
        <f>IF('MASTER DATA'!L18="","",'MASTER DATA'!L18)</f>
        <v/>
      </c>
      <c r="K20" s="11">
        <f t="shared" si="2"/>
        <v>76625</v>
      </c>
      <c r="L20" s="10">
        <f>'MASTER DATA'!M18</f>
        <v>29661</v>
      </c>
      <c r="M20" s="10">
        <f t="shared" si="3"/>
        <v>5042</v>
      </c>
      <c r="N20" s="10">
        <f>IF(L20="","",IF('MASTER DATA'!J18=8%,ROUND(L20*0.08,0),IF('MASTER DATA'!J18=16%,ROUND(L20*0.16,0),"")))</f>
        <v>2373</v>
      </c>
      <c r="O20" s="10" t="str">
        <f t="shared" si="4"/>
        <v/>
      </c>
      <c r="P20" s="10" t="str">
        <f t="shared" si="5"/>
        <v/>
      </c>
      <c r="Q20" s="11">
        <f t="shared" si="6"/>
        <v>37076</v>
      </c>
      <c r="R20" s="10">
        <f t="shared" si="7"/>
        <v>31639</v>
      </c>
      <c r="S20" s="10">
        <f t="shared" si="8"/>
        <v>5379</v>
      </c>
      <c r="T20" s="10">
        <f t="shared" si="9"/>
        <v>2531</v>
      </c>
      <c r="U20" s="10" t="str">
        <f t="shared" si="10"/>
        <v/>
      </c>
      <c r="V20" s="10" t="str">
        <f t="shared" si="11"/>
        <v/>
      </c>
      <c r="W20" s="11">
        <f t="shared" si="12"/>
        <v>39549</v>
      </c>
      <c r="X20" s="12" t="str">
        <f t="shared" si="13"/>
        <v/>
      </c>
      <c r="Y20" s="12">
        <f t="shared" si="14"/>
        <v>8230</v>
      </c>
      <c r="Z20" s="13"/>
      <c r="AA20" s="13"/>
      <c r="AB20" s="14">
        <f t="shared" si="15"/>
        <v>8230</v>
      </c>
      <c r="AC20" s="39">
        <f t="shared" si="16"/>
        <v>31319</v>
      </c>
      <c r="AE20" s="15" t="str">
        <f>'MASTER DATA'!F18</f>
        <v>GPF</v>
      </c>
      <c r="AF20" s="15" t="str">
        <f>'MASTER DATA'!H18</f>
        <v>16</v>
      </c>
      <c r="AG20" s="15">
        <f t="shared" si="17"/>
        <v>15</v>
      </c>
    </row>
    <row r="21" spans="1:33" ht="30" customHeight="1" x14ac:dyDescent="0.25">
      <c r="A21" s="38">
        <f>'MASTER DATA'!A19</f>
        <v>15</v>
      </c>
      <c r="B21" s="7" t="str">
        <f>IF('MASTER DATA'!B19="","",'MASTER DATA'!B19)</f>
        <v>O</v>
      </c>
      <c r="C21" s="8" t="str">
        <f>IF('MASTER DATA'!C19="","",'MASTER DATA'!C19)</f>
        <v>LECTURER</v>
      </c>
      <c r="D21" s="9" t="str">
        <f>'MASTER DATA'!E19</f>
        <v>L-13</v>
      </c>
      <c r="E21" s="37" t="str">
        <f>'MASTER DATA'!F19</f>
        <v>GPF</v>
      </c>
      <c r="F21" s="10">
        <f>'MASTER DATA'!G19</f>
        <v>73400</v>
      </c>
      <c r="G21" s="10">
        <f t="shared" si="1"/>
        <v>12478</v>
      </c>
      <c r="H21" s="10">
        <f>IF(F21="","",IF('MASTER DATA'!J19=8%,ROUND(F21*0.08,0),IF('MASTER DATA'!J19=16%,ROUND(F21*0.16,0),"")))</f>
        <v>5872</v>
      </c>
      <c r="I21" s="10" t="str">
        <f>IF('MASTER DATA'!K19="","",'MASTER DATA'!K19)</f>
        <v/>
      </c>
      <c r="J21" s="10" t="str">
        <f>IF('MASTER DATA'!L19="","",'MASTER DATA'!L19)</f>
        <v/>
      </c>
      <c r="K21" s="11">
        <f t="shared" si="2"/>
        <v>91750</v>
      </c>
      <c r="L21" s="10">
        <f>'MASTER DATA'!M19</f>
        <v>35516</v>
      </c>
      <c r="M21" s="10">
        <f t="shared" si="3"/>
        <v>6038</v>
      </c>
      <c r="N21" s="10">
        <f>IF(L21="","",IF('MASTER DATA'!J19=8%,ROUND(L21*0.08,0),IF('MASTER DATA'!J19=16%,ROUND(L21*0.16,0),"")))</f>
        <v>2841</v>
      </c>
      <c r="O21" s="10" t="str">
        <f t="shared" si="4"/>
        <v/>
      </c>
      <c r="P21" s="10" t="str">
        <f t="shared" si="5"/>
        <v/>
      </c>
      <c r="Q21" s="11">
        <f t="shared" si="6"/>
        <v>44395</v>
      </c>
      <c r="R21" s="10">
        <f t="shared" si="7"/>
        <v>37884</v>
      </c>
      <c r="S21" s="10">
        <f t="shared" si="8"/>
        <v>6440</v>
      </c>
      <c r="T21" s="10">
        <f t="shared" si="9"/>
        <v>3031</v>
      </c>
      <c r="U21" s="10" t="str">
        <f t="shared" si="10"/>
        <v/>
      </c>
      <c r="V21" s="10" t="str">
        <f t="shared" si="11"/>
        <v/>
      </c>
      <c r="W21" s="11">
        <f t="shared" si="12"/>
        <v>47355</v>
      </c>
      <c r="X21" s="12" t="str">
        <f t="shared" si="13"/>
        <v/>
      </c>
      <c r="Y21" s="12">
        <f t="shared" si="14"/>
        <v>9850</v>
      </c>
      <c r="Z21" s="13"/>
      <c r="AA21" s="13"/>
      <c r="AB21" s="14">
        <f t="shared" si="15"/>
        <v>9850</v>
      </c>
      <c r="AC21" s="39">
        <f t="shared" si="16"/>
        <v>37505</v>
      </c>
      <c r="AE21" s="15" t="str">
        <f>'MASTER DATA'!F19</f>
        <v>GPF</v>
      </c>
      <c r="AF21" s="15" t="str">
        <f>'MASTER DATA'!H19</f>
        <v>16</v>
      </c>
      <c r="AG21" s="15">
        <f t="shared" si="17"/>
        <v>15</v>
      </c>
    </row>
    <row r="22" spans="1:33" ht="30" customHeight="1" x14ac:dyDescent="0.25">
      <c r="A22" s="38">
        <f>'MASTER DATA'!A20</f>
        <v>16</v>
      </c>
      <c r="B22" s="7" t="str">
        <f>IF('MASTER DATA'!B20="","",'MASTER DATA'!B20)</f>
        <v>PRAHLAD</v>
      </c>
      <c r="C22" s="8" t="str">
        <f>IF('MASTER DATA'!C20="","",'MASTER DATA'!C20)</f>
        <v>SR TEACHER</v>
      </c>
      <c r="D22" s="9" t="str">
        <f>'MASTER DATA'!E20</f>
        <v>L-11</v>
      </c>
      <c r="E22" s="37" t="str">
        <f>'MASTER DATA'!F20</f>
        <v>NPS</v>
      </c>
      <c r="F22" s="10">
        <f>'MASTER DATA'!G20</f>
        <v>41300</v>
      </c>
      <c r="G22" s="10">
        <f t="shared" si="1"/>
        <v>7021</v>
      </c>
      <c r="H22" s="10">
        <f>IF(F22="","",IF('MASTER DATA'!J20=8%,ROUND(F22*0.08,0),IF('MASTER DATA'!J20=16%,ROUND(F22*0.16,0),"")))</f>
        <v>3304</v>
      </c>
      <c r="I22" s="10" t="str">
        <f>IF('MASTER DATA'!K20="","",'MASTER DATA'!K20)</f>
        <v/>
      </c>
      <c r="J22" s="10" t="str">
        <f>IF('MASTER DATA'!L20="","",'MASTER DATA'!L20)</f>
        <v/>
      </c>
      <c r="K22" s="11">
        <f t="shared" si="2"/>
        <v>51625</v>
      </c>
      <c r="L22" s="10">
        <f>'MASTER DATA'!M20</f>
        <v>19984</v>
      </c>
      <c r="M22" s="10">
        <f t="shared" si="3"/>
        <v>3397</v>
      </c>
      <c r="N22" s="10">
        <f>IF(L22="","",IF('MASTER DATA'!J20=8%,ROUND(L22*0.08,0),IF('MASTER DATA'!J20=16%,ROUND(L22*0.16,0),"")))</f>
        <v>1599</v>
      </c>
      <c r="O22" s="10" t="str">
        <f t="shared" si="4"/>
        <v/>
      </c>
      <c r="P22" s="10" t="str">
        <f t="shared" si="5"/>
        <v/>
      </c>
      <c r="Q22" s="11">
        <f t="shared" si="6"/>
        <v>24980</v>
      </c>
      <c r="R22" s="10">
        <f t="shared" si="7"/>
        <v>21316</v>
      </c>
      <c r="S22" s="10">
        <f t="shared" si="8"/>
        <v>3624</v>
      </c>
      <c r="T22" s="10">
        <f t="shared" si="9"/>
        <v>1705</v>
      </c>
      <c r="U22" s="10" t="str">
        <f t="shared" si="10"/>
        <v/>
      </c>
      <c r="V22" s="10" t="str">
        <f t="shared" si="11"/>
        <v/>
      </c>
      <c r="W22" s="11">
        <f t="shared" si="12"/>
        <v>26645</v>
      </c>
      <c r="X22" s="12">
        <f t="shared" si="13"/>
        <v>2494</v>
      </c>
      <c r="Y22" s="12">
        <f t="shared" si="14"/>
        <v>5540</v>
      </c>
      <c r="Z22" s="13"/>
      <c r="AA22" s="13"/>
      <c r="AB22" s="14">
        <f t="shared" si="15"/>
        <v>8034</v>
      </c>
      <c r="AC22" s="39">
        <f t="shared" si="16"/>
        <v>18611</v>
      </c>
      <c r="AE22" s="15" t="str">
        <f>'MASTER DATA'!F20</f>
        <v>NPS</v>
      </c>
      <c r="AF22" s="15" t="str">
        <f>'MASTER DATA'!H20</f>
        <v>16</v>
      </c>
      <c r="AG22" s="15">
        <f t="shared" si="17"/>
        <v>15</v>
      </c>
    </row>
    <row r="23" spans="1:33" ht="30" customHeight="1" x14ac:dyDescent="0.25">
      <c r="A23" s="38">
        <f>'MASTER DATA'!A21</f>
        <v>17</v>
      </c>
      <c r="B23" s="7" t="str">
        <f>IF('MASTER DATA'!B21="","",'MASTER DATA'!B21)</f>
        <v>Q</v>
      </c>
      <c r="C23" s="8" t="str">
        <f>IF('MASTER DATA'!C21="","",'MASTER DATA'!C21)</f>
        <v>SR PET</v>
      </c>
      <c r="D23" s="9" t="str">
        <f>'MASTER DATA'!E21</f>
        <v>L-13</v>
      </c>
      <c r="E23" s="37" t="str">
        <f>'MASTER DATA'!F21</f>
        <v>GPF</v>
      </c>
      <c r="F23" s="10">
        <f>'MASTER DATA'!G21</f>
        <v>75600</v>
      </c>
      <c r="G23" s="10">
        <f t="shared" si="1"/>
        <v>12852</v>
      </c>
      <c r="H23" s="10">
        <f>IF(F23="","",IF('MASTER DATA'!J21=8%,ROUND(F23*0.08,0),IF('MASTER DATA'!J21=16%,ROUND(F23*0.16,0),"")))</f>
        <v>6048</v>
      </c>
      <c r="I23" s="10" t="str">
        <f>IF('MASTER DATA'!K21="","",'MASTER DATA'!K21)</f>
        <v/>
      </c>
      <c r="J23" s="10" t="str">
        <f>IF('MASTER DATA'!L21="","",'MASTER DATA'!L21)</f>
        <v/>
      </c>
      <c r="K23" s="11">
        <f t="shared" si="2"/>
        <v>94500</v>
      </c>
      <c r="L23" s="10">
        <f>'MASTER DATA'!M21</f>
        <v>36581</v>
      </c>
      <c r="M23" s="10">
        <f t="shared" si="3"/>
        <v>6219</v>
      </c>
      <c r="N23" s="10">
        <f>IF(L23="","",IF('MASTER DATA'!J21=8%,ROUND(L23*0.08,0),IF('MASTER DATA'!J21=16%,ROUND(L23*0.16,0),"")))</f>
        <v>2926</v>
      </c>
      <c r="O23" s="10" t="str">
        <f t="shared" si="4"/>
        <v/>
      </c>
      <c r="P23" s="10" t="str">
        <f t="shared" si="5"/>
        <v/>
      </c>
      <c r="Q23" s="11">
        <f t="shared" si="6"/>
        <v>45726</v>
      </c>
      <c r="R23" s="10">
        <f t="shared" si="7"/>
        <v>39019</v>
      </c>
      <c r="S23" s="10">
        <f t="shared" si="8"/>
        <v>6633</v>
      </c>
      <c r="T23" s="10">
        <f t="shared" si="9"/>
        <v>3122</v>
      </c>
      <c r="U23" s="10" t="str">
        <f t="shared" si="10"/>
        <v/>
      </c>
      <c r="V23" s="10" t="str">
        <f t="shared" si="11"/>
        <v/>
      </c>
      <c r="W23" s="11">
        <f t="shared" si="12"/>
        <v>48774</v>
      </c>
      <c r="X23" s="12" t="str">
        <f t="shared" si="13"/>
        <v/>
      </c>
      <c r="Y23" s="12">
        <f t="shared" si="14"/>
        <v>10150</v>
      </c>
      <c r="Z23" s="13"/>
      <c r="AA23" s="13"/>
      <c r="AB23" s="14">
        <f t="shared" si="15"/>
        <v>10150</v>
      </c>
      <c r="AC23" s="39">
        <f t="shared" si="16"/>
        <v>38624</v>
      </c>
      <c r="AE23" s="15" t="str">
        <f>'MASTER DATA'!F21</f>
        <v>GPF</v>
      </c>
      <c r="AF23" s="15" t="str">
        <f>'MASTER DATA'!H21</f>
        <v>16</v>
      </c>
      <c r="AG23" s="15">
        <f t="shared" si="17"/>
        <v>15</v>
      </c>
    </row>
    <row r="24" spans="1:33" ht="30" customHeight="1" x14ac:dyDescent="0.25">
      <c r="A24" s="38">
        <f>'MASTER DATA'!A22</f>
        <v>18</v>
      </c>
      <c r="B24" s="7" t="str">
        <f>IF('MASTER DATA'!B22="","",'MASTER DATA'!B22)</f>
        <v>R</v>
      </c>
      <c r="C24" s="8" t="str">
        <f>IF('MASTER DATA'!C22="","",'MASTER DATA'!C22)</f>
        <v>PRINCIPAL</v>
      </c>
      <c r="D24" s="9" t="str">
        <f>'MASTER DATA'!E22</f>
        <v>L-13</v>
      </c>
      <c r="E24" s="37" t="str">
        <f>'MASTER DATA'!F22</f>
        <v>GPF</v>
      </c>
      <c r="F24" s="10">
        <f>'MASTER DATA'!G22</f>
        <v>73500</v>
      </c>
      <c r="G24" s="10">
        <f t="shared" si="1"/>
        <v>12495</v>
      </c>
      <c r="H24" s="10">
        <f>IF(F24="","",IF('MASTER DATA'!J22=8%,ROUND(F24*0.08,0),IF('MASTER DATA'!J22=16%,ROUND(F24*0.16,0),"")))</f>
        <v>5880</v>
      </c>
      <c r="I24" s="10" t="str">
        <f>IF('MASTER DATA'!K22="","",'MASTER DATA'!K22)</f>
        <v/>
      </c>
      <c r="J24" s="10" t="str">
        <f>IF('MASTER DATA'!L22="","",'MASTER DATA'!L22)</f>
        <v/>
      </c>
      <c r="K24" s="11">
        <f t="shared" si="2"/>
        <v>91875</v>
      </c>
      <c r="L24" s="10">
        <f>'MASTER DATA'!M22</f>
        <v>35565</v>
      </c>
      <c r="M24" s="10">
        <f t="shared" si="3"/>
        <v>6046</v>
      </c>
      <c r="N24" s="10">
        <f>IF(L24="","",IF('MASTER DATA'!J22=8%,ROUND(L24*0.08,0),IF('MASTER DATA'!J22=16%,ROUND(L24*0.16,0),"")))</f>
        <v>2845</v>
      </c>
      <c r="O24" s="10" t="str">
        <f t="shared" si="4"/>
        <v/>
      </c>
      <c r="P24" s="10" t="str">
        <f t="shared" si="5"/>
        <v/>
      </c>
      <c r="Q24" s="11">
        <f t="shared" si="6"/>
        <v>44456</v>
      </c>
      <c r="R24" s="10">
        <f t="shared" si="7"/>
        <v>37935</v>
      </c>
      <c r="S24" s="10">
        <f t="shared" si="8"/>
        <v>6449</v>
      </c>
      <c r="T24" s="10">
        <f t="shared" si="9"/>
        <v>3035</v>
      </c>
      <c r="U24" s="10" t="str">
        <f t="shared" si="10"/>
        <v/>
      </c>
      <c r="V24" s="10" t="str">
        <f t="shared" si="11"/>
        <v/>
      </c>
      <c r="W24" s="11">
        <f t="shared" si="12"/>
        <v>47419</v>
      </c>
      <c r="X24" s="12" t="str">
        <f t="shared" si="13"/>
        <v/>
      </c>
      <c r="Y24" s="12">
        <f t="shared" si="14"/>
        <v>9860</v>
      </c>
      <c r="Z24" s="13"/>
      <c r="AA24" s="13"/>
      <c r="AB24" s="14">
        <f t="shared" si="15"/>
        <v>9860</v>
      </c>
      <c r="AC24" s="39">
        <f t="shared" si="16"/>
        <v>37559</v>
      </c>
      <c r="AE24" s="15" t="str">
        <f>'MASTER DATA'!F22</f>
        <v>GPF</v>
      </c>
      <c r="AF24" s="15" t="str">
        <f>'MASTER DATA'!H22</f>
        <v>16</v>
      </c>
      <c r="AG24" s="15">
        <f t="shared" si="17"/>
        <v>15</v>
      </c>
    </row>
    <row r="25" spans="1:33" ht="30" customHeight="1" x14ac:dyDescent="0.25">
      <c r="A25" s="38">
        <f>'MASTER DATA'!A23</f>
        <v>19</v>
      </c>
      <c r="B25" s="7" t="str">
        <f>IF('MASTER DATA'!B23="","",'MASTER DATA'!B23)</f>
        <v>S</v>
      </c>
      <c r="C25" s="8" t="str">
        <f>IF('MASTER DATA'!C23="","",'MASTER DATA'!C23)</f>
        <v>LECTURER</v>
      </c>
      <c r="D25" s="9" t="str">
        <f>'MASTER DATA'!E23</f>
        <v>L-12</v>
      </c>
      <c r="E25" s="37" t="str">
        <f>'MASTER DATA'!F23</f>
        <v>NPS</v>
      </c>
      <c r="F25" s="10">
        <f>'MASTER DATA'!G23</f>
        <v>47000</v>
      </c>
      <c r="G25" s="10">
        <f t="shared" si="1"/>
        <v>7990</v>
      </c>
      <c r="H25" s="10">
        <f>IF(F25="","",IF('MASTER DATA'!J23=8%,ROUND(F25*0.08,0),IF('MASTER DATA'!J23=16%,ROUND(F25*0.16,0),"")))</f>
        <v>3760</v>
      </c>
      <c r="I25" s="10" t="str">
        <f>IF('MASTER DATA'!K23="","",'MASTER DATA'!K23)</f>
        <v/>
      </c>
      <c r="J25" s="10" t="str">
        <f>IF('MASTER DATA'!L23="","",'MASTER DATA'!L23)</f>
        <v/>
      </c>
      <c r="K25" s="11">
        <f t="shared" si="2"/>
        <v>58750</v>
      </c>
      <c r="L25" s="10">
        <f>'MASTER DATA'!M23</f>
        <v>22742</v>
      </c>
      <c r="M25" s="10">
        <f t="shared" si="3"/>
        <v>3866</v>
      </c>
      <c r="N25" s="10">
        <f>IF(L25="","",IF('MASTER DATA'!J23=8%,ROUND(L25*0.08,0),IF('MASTER DATA'!J23=16%,ROUND(L25*0.16,0),"")))</f>
        <v>1819</v>
      </c>
      <c r="O25" s="10" t="str">
        <f t="shared" si="4"/>
        <v/>
      </c>
      <c r="P25" s="10" t="str">
        <f t="shared" si="5"/>
        <v/>
      </c>
      <c r="Q25" s="11">
        <f t="shared" si="6"/>
        <v>28427</v>
      </c>
      <c r="R25" s="10">
        <f t="shared" si="7"/>
        <v>24258</v>
      </c>
      <c r="S25" s="10">
        <f t="shared" si="8"/>
        <v>4124</v>
      </c>
      <c r="T25" s="10">
        <f t="shared" si="9"/>
        <v>1941</v>
      </c>
      <c r="U25" s="10" t="str">
        <f t="shared" si="10"/>
        <v/>
      </c>
      <c r="V25" s="10" t="str">
        <f t="shared" si="11"/>
        <v/>
      </c>
      <c r="W25" s="11">
        <f t="shared" si="12"/>
        <v>30323</v>
      </c>
      <c r="X25" s="12">
        <f t="shared" si="13"/>
        <v>2839</v>
      </c>
      <c r="Y25" s="12">
        <f t="shared" si="14"/>
        <v>6310</v>
      </c>
      <c r="Z25" s="13"/>
      <c r="AA25" s="13"/>
      <c r="AB25" s="14">
        <f t="shared" si="15"/>
        <v>9149</v>
      </c>
      <c r="AC25" s="39">
        <f t="shared" si="16"/>
        <v>21174</v>
      </c>
      <c r="AE25" s="15" t="str">
        <f>'MASTER DATA'!F23</f>
        <v>NPS</v>
      </c>
      <c r="AF25" s="15" t="str">
        <f>'MASTER DATA'!H23</f>
        <v>16</v>
      </c>
      <c r="AG25" s="15">
        <f t="shared" si="17"/>
        <v>15</v>
      </c>
    </row>
    <row r="26" spans="1:33" ht="30" customHeight="1" x14ac:dyDescent="0.25">
      <c r="A26" s="38">
        <f>'MASTER DATA'!A24</f>
        <v>20</v>
      </c>
      <c r="B26" s="7" t="str">
        <f>IF('MASTER DATA'!B24="","",'MASTER DATA'!B24)</f>
        <v>T</v>
      </c>
      <c r="C26" s="8" t="str">
        <f>IF('MASTER DATA'!C24="","",'MASTER DATA'!C24)</f>
        <v>SR TEACHER</v>
      </c>
      <c r="D26" s="9" t="str">
        <f>'MASTER DATA'!E24</f>
        <v>L-11</v>
      </c>
      <c r="E26" s="37" t="str">
        <f>'MASTER DATA'!F24</f>
        <v>NPS</v>
      </c>
      <c r="F26" s="10">
        <f>'MASTER DATA'!G24</f>
        <v>50800</v>
      </c>
      <c r="G26" s="10">
        <f t="shared" si="1"/>
        <v>8636</v>
      </c>
      <c r="H26" s="10">
        <f>IF(F26="","",IF('MASTER DATA'!J24=8%,ROUND(F26*0.08,0),IF('MASTER DATA'!J24=16%,ROUND(F26*0.16,0),"")))</f>
        <v>4064</v>
      </c>
      <c r="I26" s="10" t="str">
        <f>IF('MASTER DATA'!K24="","",'MASTER DATA'!K24)</f>
        <v/>
      </c>
      <c r="J26" s="10" t="str">
        <f>IF('MASTER DATA'!L24="","",'MASTER DATA'!L24)</f>
        <v/>
      </c>
      <c r="K26" s="11">
        <f t="shared" si="2"/>
        <v>63500</v>
      </c>
      <c r="L26" s="10">
        <f>'MASTER DATA'!M24</f>
        <v>24581</v>
      </c>
      <c r="M26" s="10">
        <f t="shared" si="3"/>
        <v>4179</v>
      </c>
      <c r="N26" s="10">
        <f>IF(L26="","",IF('MASTER DATA'!J24=8%,ROUND(L26*0.08,0),IF('MASTER DATA'!J24=16%,ROUND(L26*0.16,0),"")))</f>
        <v>1966</v>
      </c>
      <c r="O26" s="10" t="str">
        <f t="shared" si="4"/>
        <v/>
      </c>
      <c r="P26" s="10" t="str">
        <f t="shared" si="5"/>
        <v/>
      </c>
      <c r="Q26" s="11">
        <f t="shared" si="6"/>
        <v>30726</v>
      </c>
      <c r="R26" s="10">
        <f t="shared" si="7"/>
        <v>26219</v>
      </c>
      <c r="S26" s="10">
        <f t="shared" si="8"/>
        <v>4457</v>
      </c>
      <c r="T26" s="10">
        <f t="shared" si="9"/>
        <v>2098</v>
      </c>
      <c r="U26" s="10" t="str">
        <f t="shared" si="10"/>
        <v/>
      </c>
      <c r="V26" s="10" t="str">
        <f t="shared" si="11"/>
        <v/>
      </c>
      <c r="W26" s="11">
        <f t="shared" si="12"/>
        <v>32774</v>
      </c>
      <c r="X26" s="12">
        <f t="shared" si="13"/>
        <v>3067</v>
      </c>
      <c r="Y26" s="12">
        <f t="shared" si="14"/>
        <v>6820</v>
      </c>
      <c r="Z26" s="13"/>
      <c r="AA26" s="13"/>
      <c r="AB26" s="14">
        <f t="shared" si="15"/>
        <v>9887</v>
      </c>
      <c r="AC26" s="39">
        <f t="shared" si="16"/>
        <v>22887</v>
      </c>
      <c r="AE26" s="15" t="str">
        <f>'MASTER DATA'!F24</f>
        <v>NPS</v>
      </c>
      <c r="AF26" s="15" t="str">
        <f>'MASTER DATA'!H24</f>
        <v>16</v>
      </c>
      <c r="AG26" s="15">
        <f t="shared" si="17"/>
        <v>15</v>
      </c>
    </row>
    <row r="27" spans="1:33" ht="30" customHeight="1" x14ac:dyDescent="0.25">
      <c r="A27" s="38">
        <f>'MASTER DATA'!A25</f>
        <v>21</v>
      </c>
      <c r="B27" s="7" t="str">
        <f>IF('MASTER DATA'!B25="","",'MASTER DATA'!B25)</f>
        <v>U</v>
      </c>
      <c r="C27" s="8" t="str">
        <f>IF('MASTER DATA'!C25="","",'MASTER DATA'!C25)</f>
        <v>LECTURER</v>
      </c>
      <c r="D27" s="9" t="str">
        <f>'MASTER DATA'!E25</f>
        <v>L-12</v>
      </c>
      <c r="E27" s="37" t="str">
        <f>'MASTER DATA'!F25</f>
        <v>GPF</v>
      </c>
      <c r="F27" s="10">
        <f>'MASTER DATA'!G25</f>
        <v>65000</v>
      </c>
      <c r="G27" s="10">
        <f t="shared" si="1"/>
        <v>11050</v>
      </c>
      <c r="H27" s="10">
        <f>IF(F27="","",IF('MASTER DATA'!J25=8%,ROUND(F27*0.08,0),IF('MASTER DATA'!J25=16%,ROUND(F27*0.16,0),"")))</f>
        <v>5200</v>
      </c>
      <c r="I27" s="10" t="str">
        <f>IF('MASTER DATA'!K25="","",'MASTER DATA'!K25)</f>
        <v/>
      </c>
      <c r="J27" s="10" t="str">
        <f>IF('MASTER DATA'!L25="","",'MASTER DATA'!L25)</f>
        <v/>
      </c>
      <c r="K27" s="11">
        <f t="shared" si="2"/>
        <v>81250</v>
      </c>
      <c r="L27" s="10">
        <f>'MASTER DATA'!M25</f>
        <v>31452</v>
      </c>
      <c r="M27" s="10">
        <f t="shared" si="3"/>
        <v>5347</v>
      </c>
      <c r="N27" s="10">
        <f>IF(L27="","",IF('MASTER DATA'!J25=8%,ROUND(L27*0.08,0),IF('MASTER DATA'!J25=16%,ROUND(L27*0.16,0),"")))</f>
        <v>2516</v>
      </c>
      <c r="O27" s="10" t="str">
        <f t="shared" si="4"/>
        <v/>
      </c>
      <c r="P27" s="10" t="str">
        <f t="shared" si="5"/>
        <v/>
      </c>
      <c r="Q27" s="11">
        <f t="shared" si="6"/>
        <v>39315</v>
      </c>
      <c r="R27" s="10">
        <f t="shared" si="7"/>
        <v>33548</v>
      </c>
      <c r="S27" s="10">
        <f t="shared" si="8"/>
        <v>5703</v>
      </c>
      <c r="T27" s="10">
        <f t="shared" si="9"/>
        <v>2684</v>
      </c>
      <c r="U27" s="10" t="str">
        <f t="shared" si="10"/>
        <v/>
      </c>
      <c r="V27" s="10" t="str">
        <f t="shared" si="11"/>
        <v/>
      </c>
      <c r="W27" s="11">
        <f t="shared" si="12"/>
        <v>41935</v>
      </c>
      <c r="X27" s="12" t="str">
        <f t="shared" si="13"/>
        <v/>
      </c>
      <c r="Y27" s="12">
        <f t="shared" si="14"/>
        <v>8720</v>
      </c>
      <c r="Z27" s="13"/>
      <c r="AA27" s="13"/>
      <c r="AB27" s="14">
        <f t="shared" si="15"/>
        <v>8720</v>
      </c>
      <c r="AC27" s="39">
        <f t="shared" si="16"/>
        <v>33215</v>
      </c>
      <c r="AE27" s="15" t="str">
        <f>'MASTER DATA'!F25</f>
        <v>GPF</v>
      </c>
      <c r="AF27" s="15" t="str">
        <f>'MASTER DATA'!H25</f>
        <v>16</v>
      </c>
      <c r="AG27" s="15">
        <f t="shared" si="17"/>
        <v>15</v>
      </c>
    </row>
    <row r="28" spans="1:33" ht="30" customHeight="1" x14ac:dyDescent="0.25">
      <c r="A28" s="38">
        <f>'MASTER DATA'!A26</f>
        <v>22</v>
      </c>
      <c r="B28" s="7" t="str">
        <f>IF('MASTER DATA'!B26="","",'MASTER DATA'!B26)</f>
        <v>V</v>
      </c>
      <c r="C28" s="8" t="str">
        <f>IF('MASTER DATA'!C26="","",'MASTER DATA'!C26)</f>
        <v>LECTURER</v>
      </c>
      <c r="D28" s="9" t="str">
        <f>'MASTER DATA'!E26</f>
        <v>L-12</v>
      </c>
      <c r="E28" s="37" t="str">
        <f>'MASTER DATA'!F26</f>
        <v>GPF</v>
      </c>
      <c r="F28" s="10">
        <f>'MASTER DATA'!G26</f>
        <v>61300</v>
      </c>
      <c r="G28" s="10">
        <f t="shared" si="1"/>
        <v>10421</v>
      </c>
      <c r="H28" s="10">
        <f>IF(F28="","",IF('MASTER DATA'!J26=8%,ROUND(F28*0.08,0),IF('MASTER DATA'!J26=16%,ROUND(F28*0.16,0),"")))</f>
        <v>4904</v>
      </c>
      <c r="I28" s="10" t="str">
        <f>IF('MASTER DATA'!K26="","",'MASTER DATA'!K26)</f>
        <v/>
      </c>
      <c r="J28" s="10" t="str">
        <f>IF('MASTER DATA'!L26="","",'MASTER DATA'!L26)</f>
        <v/>
      </c>
      <c r="K28" s="11">
        <f t="shared" si="2"/>
        <v>76625</v>
      </c>
      <c r="L28" s="10">
        <f>'MASTER DATA'!M26</f>
        <v>29661</v>
      </c>
      <c r="M28" s="10">
        <f t="shared" si="3"/>
        <v>5042</v>
      </c>
      <c r="N28" s="10">
        <f>IF(L28="","",IF('MASTER DATA'!J26=8%,ROUND(L28*0.08,0),IF('MASTER DATA'!J26=16%,ROUND(L28*0.16,0),"")))</f>
        <v>2373</v>
      </c>
      <c r="O28" s="10" t="str">
        <f t="shared" si="4"/>
        <v/>
      </c>
      <c r="P28" s="10" t="str">
        <f t="shared" si="5"/>
        <v/>
      </c>
      <c r="Q28" s="11">
        <f t="shared" si="6"/>
        <v>37076</v>
      </c>
      <c r="R28" s="10">
        <f t="shared" si="7"/>
        <v>31639</v>
      </c>
      <c r="S28" s="10">
        <f t="shared" si="8"/>
        <v>5379</v>
      </c>
      <c r="T28" s="10">
        <f t="shared" si="9"/>
        <v>2531</v>
      </c>
      <c r="U28" s="10" t="str">
        <f t="shared" si="10"/>
        <v/>
      </c>
      <c r="V28" s="10" t="str">
        <f t="shared" si="11"/>
        <v/>
      </c>
      <c r="W28" s="11">
        <f t="shared" si="12"/>
        <v>39549</v>
      </c>
      <c r="X28" s="12" t="str">
        <f t="shared" si="13"/>
        <v/>
      </c>
      <c r="Y28" s="12">
        <f t="shared" si="14"/>
        <v>8230</v>
      </c>
      <c r="Z28" s="13"/>
      <c r="AA28" s="13"/>
      <c r="AB28" s="14">
        <f t="shared" si="15"/>
        <v>8230</v>
      </c>
      <c r="AC28" s="39">
        <f t="shared" si="16"/>
        <v>31319</v>
      </c>
      <c r="AE28" s="15" t="str">
        <f>'MASTER DATA'!F26</f>
        <v>GPF</v>
      </c>
      <c r="AF28" s="15" t="str">
        <f>'MASTER DATA'!H26</f>
        <v>16</v>
      </c>
      <c r="AG28" s="15">
        <f t="shared" si="17"/>
        <v>15</v>
      </c>
    </row>
    <row r="29" spans="1:33" ht="30" customHeight="1" x14ac:dyDescent="0.25">
      <c r="A29" s="38">
        <f>'MASTER DATA'!A27</f>
        <v>23</v>
      </c>
      <c r="B29" s="7" t="str">
        <f>IF('MASTER DATA'!B27="","",'MASTER DATA'!B27)</f>
        <v>W</v>
      </c>
      <c r="C29" s="8" t="str">
        <f>IF('MASTER DATA'!C27="","",'MASTER DATA'!C27)</f>
        <v>LECTURER</v>
      </c>
      <c r="D29" s="9" t="str">
        <f>'MASTER DATA'!E27</f>
        <v>L-12</v>
      </c>
      <c r="E29" s="37" t="str">
        <f>'MASTER DATA'!F27</f>
        <v>GPF</v>
      </c>
      <c r="F29" s="10">
        <f>'MASTER DATA'!G27</f>
        <v>63100</v>
      </c>
      <c r="G29" s="10">
        <f t="shared" si="1"/>
        <v>10727</v>
      </c>
      <c r="H29" s="10">
        <f>IF(F29="","",IF('MASTER DATA'!J27=8%,ROUND(F29*0.08,0),IF('MASTER DATA'!J27=16%,ROUND(F29*0.16,0),"")))</f>
        <v>5048</v>
      </c>
      <c r="I29" s="10" t="str">
        <f>IF('MASTER DATA'!K27="","",'MASTER DATA'!K27)</f>
        <v/>
      </c>
      <c r="J29" s="10" t="str">
        <f>IF('MASTER DATA'!L27="","",'MASTER DATA'!L27)</f>
        <v/>
      </c>
      <c r="K29" s="11">
        <f t="shared" si="2"/>
        <v>78875</v>
      </c>
      <c r="L29" s="10">
        <f>'MASTER DATA'!M27</f>
        <v>30532</v>
      </c>
      <c r="M29" s="10">
        <f t="shared" si="3"/>
        <v>5190</v>
      </c>
      <c r="N29" s="10">
        <f>IF(L29="","",IF('MASTER DATA'!J27=8%,ROUND(L29*0.08,0),IF('MASTER DATA'!J27=16%,ROUND(L29*0.16,0),"")))</f>
        <v>2443</v>
      </c>
      <c r="O29" s="10" t="str">
        <f t="shared" si="4"/>
        <v/>
      </c>
      <c r="P29" s="10" t="str">
        <f t="shared" si="5"/>
        <v/>
      </c>
      <c r="Q29" s="11">
        <f t="shared" si="6"/>
        <v>38165</v>
      </c>
      <c r="R29" s="10">
        <f t="shared" si="7"/>
        <v>32568</v>
      </c>
      <c r="S29" s="10">
        <f t="shared" si="8"/>
        <v>5537</v>
      </c>
      <c r="T29" s="10">
        <f t="shared" si="9"/>
        <v>2605</v>
      </c>
      <c r="U29" s="10" t="str">
        <f t="shared" si="10"/>
        <v/>
      </c>
      <c r="V29" s="10" t="str">
        <f t="shared" si="11"/>
        <v/>
      </c>
      <c r="W29" s="11">
        <f t="shared" si="12"/>
        <v>40710</v>
      </c>
      <c r="X29" s="12" t="str">
        <f t="shared" si="13"/>
        <v/>
      </c>
      <c r="Y29" s="12">
        <f t="shared" si="14"/>
        <v>8470</v>
      </c>
      <c r="Z29" s="13"/>
      <c r="AA29" s="13"/>
      <c r="AB29" s="14">
        <f t="shared" si="15"/>
        <v>8470</v>
      </c>
      <c r="AC29" s="39">
        <f t="shared" si="16"/>
        <v>32240</v>
      </c>
      <c r="AE29" s="15" t="str">
        <f>'MASTER DATA'!F27</f>
        <v>GPF</v>
      </c>
      <c r="AF29" s="15" t="str">
        <f>'MASTER DATA'!H27</f>
        <v>16</v>
      </c>
      <c r="AG29" s="15">
        <f t="shared" si="17"/>
        <v>15</v>
      </c>
    </row>
    <row r="30" spans="1:33" ht="30" customHeight="1" x14ac:dyDescent="0.25">
      <c r="A30" s="38">
        <f>'MASTER DATA'!A28</f>
        <v>24</v>
      </c>
      <c r="B30" s="7" t="str">
        <f>IF('MASTER DATA'!B28="","",'MASTER DATA'!B28)</f>
        <v>X</v>
      </c>
      <c r="C30" s="8" t="str">
        <f>IF('MASTER DATA'!C28="","",'MASTER DATA'!C28)</f>
        <v>LECTURER</v>
      </c>
      <c r="D30" s="9" t="str">
        <f>'MASTER DATA'!E28</f>
        <v>L-12</v>
      </c>
      <c r="E30" s="37" t="str">
        <f>'MASTER DATA'!F28</f>
        <v>NPS</v>
      </c>
      <c r="F30" s="10">
        <f>'MASTER DATA'!G28</f>
        <v>47000</v>
      </c>
      <c r="G30" s="10">
        <f t="shared" si="1"/>
        <v>7990</v>
      </c>
      <c r="H30" s="10">
        <f>IF(F30="","",IF('MASTER DATA'!J28=8%,ROUND(F30*0.08,0),IF('MASTER DATA'!J28=16%,ROUND(F30*0.16,0),"")))</f>
        <v>3760</v>
      </c>
      <c r="I30" s="10" t="str">
        <f>IF('MASTER DATA'!K28="","",'MASTER DATA'!K28)</f>
        <v/>
      </c>
      <c r="J30" s="10" t="str">
        <f>IF('MASTER DATA'!L28="","",'MASTER DATA'!L28)</f>
        <v/>
      </c>
      <c r="K30" s="11">
        <f t="shared" si="2"/>
        <v>58750</v>
      </c>
      <c r="L30" s="10">
        <f>'MASTER DATA'!M28</f>
        <v>22742</v>
      </c>
      <c r="M30" s="10">
        <f t="shared" si="3"/>
        <v>3866</v>
      </c>
      <c r="N30" s="10">
        <f>IF(L30="","",IF('MASTER DATA'!J28=8%,ROUND(L30*0.08,0),IF('MASTER DATA'!J28=16%,ROUND(L30*0.16,0),"")))</f>
        <v>1819</v>
      </c>
      <c r="O30" s="10" t="str">
        <f t="shared" si="4"/>
        <v/>
      </c>
      <c r="P30" s="10" t="str">
        <f t="shared" si="5"/>
        <v/>
      </c>
      <c r="Q30" s="11">
        <f t="shared" si="6"/>
        <v>28427</v>
      </c>
      <c r="R30" s="10">
        <f t="shared" si="7"/>
        <v>24258</v>
      </c>
      <c r="S30" s="10">
        <f t="shared" si="8"/>
        <v>4124</v>
      </c>
      <c r="T30" s="10">
        <f t="shared" si="9"/>
        <v>1941</v>
      </c>
      <c r="U30" s="10" t="str">
        <f t="shared" si="10"/>
        <v/>
      </c>
      <c r="V30" s="10" t="str">
        <f t="shared" si="11"/>
        <v/>
      </c>
      <c r="W30" s="11">
        <f t="shared" si="12"/>
        <v>30323</v>
      </c>
      <c r="X30" s="12">
        <f t="shared" si="13"/>
        <v>2839</v>
      </c>
      <c r="Y30" s="12">
        <f t="shared" si="14"/>
        <v>6310</v>
      </c>
      <c r="Z30" s="13"/>
      <c r="AA30" s="13"/>
      <c r="AB30" s="14">
        <f t="shared" si="15"/>
        <v>9149</v>
      </c>
      <c r="AC30" s="39">
        <f t="shared" si="16"/>
        <v>21174</v>
      </c>
      <c r="AE30" s="15" t="str">
        <f>'MASTER DATA'!F28</f>
        <v>NPS</v>
      </c>
      <c r="AF30" s="15" t="str">
        <f>'MASTER DATA'!H28</f>
        <v>16</v>
      </c>
      <c r="AG30" s="15">
        <f t="shared" si="17"/>
        <v>15</v>
      </c>
    </row>
    <row r="31" spans="1:33" ht="30" customHeight="1" x14ac:dyDescent="0.25">
      <c r="A31" s="38">
        <f>'MASTER DATA'!A29</f>
        <v>25</v>
      </c>
      <c r="B31" s="7" t="str">
        <f>IF('MASTER DATA'!B29="","",'MASTER DATA'!B29)</f>
        <v>Y</v>
      </c>
      <c r="C31" s="8" t="str">
        <f>IF('MASTER DATA'!C29="","",'MASTER DATA'!C29)</f>
        <v>LECTURER</v>
      </c>
      <c r="D31" s="9" t="str">
        <f>'MASTER DATA'!E29</f>
        <v>L-13</v>
      </c>
      <c r="E31" s="37" t="str">
        <f>'MASTER DATA'!F29</f>
        <v>GPF</v>
      </c>
      <c r="F31" s="10">
        <f>'MASTER DATA'!G29</f>
        <v>71300</v>
      </c>
      <c r="G31" s="10">
        <f t="shared" si="1"/>
        <v>12121</v>
      </c>
      <c r="H31" s="10">
        <f>IF(F31="","",IF('MASTER DATA'!J29=8%,ROUND(F31*0.08,0),IF('MASTER DATA'!J29=16%,ROUND(F31*0.16,0),"")))</f>
        <v>5704</v>
      </c>
      <c r="I31" s="10" t="str">
        <f>IF('MASTER DATA'!K29="","",'MASTER DATA'!K29)</f>
        <v/>
      </c>
      <c r="J31" s="10" t="str">
        <f>IF('MASTER DATA'!L29="","",'MASTER DATA'!L29)</f>
        <v/>
      </c>
      <c r="K31" s="11">
        <f t="shared" si="2"/>
        <v>89125</v>
      </c>
      <c r="L31" s="10">
        <f>'MASTER DATA'!M29</f>
        <v>34500</v>
      </c>
      <c r="M31" s="10">
        <f t="shared" si="3"/>
        <v>5865</v>
      </c>
      <c r="N31" s="10">
        <f>IF(L31="","",IF('MASTER DATA'!J29=8%,ROUND(L31*0.08,0),IF('MASTER DATA'!J29=16%,ROUND(L31*0.16,0),"")))</f>
        <v>2760</v>
      </c>
      <c r="O31" s="10" t="str">
        <f t="shared" si="4"/>
        <v/>
      </c>
      <c r="P31" s="10" t="str">
        <f t="shared" si="5"/>
        <v/>
      </c>
      <c r="Q31" s="11">
        <f t="shared" si="6"/>
        <v>43125</v>
      </c>
      <c r="R31" s="10">
        <f t="shared" si="7"/>
        <v>36800</v>
      </c>
      <c r="S31" s="10">
        <f t="shared" si="8"/>
        <v>6256</v>
      </c>
      <c r="T31" s="10">
        <f t="shared" si="9"/>
        <v>2944</v>
      </c>
      <c r="U31" s="10" t="str">
        <f t="shared" si="10"/>
        <v/>
      </c>
      <c r="V31" s="10" t="str">
        <f t="shared" si="11"/>
        <v/>
      </c>
      <c r="W31" s="11">
        <f t="shared" si="12"/>
        <v>46000</v>
      </c>
      <c r="X31" s="12" t="str">
        <f t="shared" si="13"/>
        <v/>
      </c>
      <c r="Y31" s="12">
        <f t="shared" si="14"/>
        <v>9570</v>
      </c>
      <c r="Z31" s="13"/>
      <c r="AA31" s="13"/>
      <c r="AB31" s="14">
        <f t="shared" si="15"/>
        <v>9570</v>
      </c>
      <c r="AC31" s="39">
        <f t="shared" si="16"/>
        <v>36430</v>
      </c>
      <c r="AE31" s="15" t="str">
        <f>'MASTER DATA'!F29</f>
        <v>GPF</v>
      </c>
      <c r="AF31" s="15" t="str">
        <f>'MASTER DATA'!H29</f>
        <v>16</v>
      </c>
      <c r="AG31" s="15">
        <f t="shared" si="17"/>
        <v>15</v>
      </c>
    </row>
    <row r="32" spans="1:33" ht="30" customHeight="1" x14ac:dyDescent="0.25">
      <c r="A32" s="38">
        <f>'MASTER DATA'!A30</f>
        <v>26</v>
      </c>
      <c r="B32" s="7" t="str">
        <f>IF('MASTER DATA'!B30="","",'MASTER DATA'!B30)</f>
        <v>Z</v>
      </c>
      <c r="C32" s="8" t="str">
        <f>IF('MASTER DATA'!C30="","",'MASTER DATA'!C30)</f>
        <v>SR TEACHER</v>
      </c>
      <c r="D32" s="9" t="str">
        <f>'MASTER DATA'!E30</f>
        <v>L-12</v>
      </c>
      <c r="E32" s="37" t="str">
        <f>'MASTER DATA'!F30</f>
        <v>GPF</v>
      </c>
      <c r="F32" s="10">
        <f>'MASTER DATA'!G30</f>
        <v>67000</v>
      </c>
      <c r="G32" s="10">
        <f t="shared" si="1"/>
        <v>11390</v>
      </c>
      <c r="H32" s="10">
        <f>IF(F32="","",IF('MASTER DATA'!J30=8%,ROUND(F32*0.08,0),IF('MASTER DATA'!J30=16%,ROUND(F32*0.16,0),"")))</f>
        <v>5360</v>
      </c>
      <c r="I32" s="10" t="str">
        <f>IF('MASTER DATA'!K30="","",'MASTER DATA'!K30)</f>
        <v/>
      </c>
      <c r="J32" s="10" t="str">
        <f>IF('MASTER DATA'!L30="","",'MASTER DATA'!L30)</f>
        <v/>
      </c>
      <c r="K32" s="11">
        <f t="shared" si="2"/>
        <v>83750</v>
      </c>
      <c r="L32" s="10">
        <f>'MASTER DATA'!M30</f>
        <v>32419</v>
      </c>
      <c r="M32" s="10">
        <f t="shared" si="3"/>
        <v>5511</v>
      </c>
      <c r="N32" s="10">
        <f>IF(L32="","",IF('MASTER DATA'!J30=8%,ROUND(L32*0.08,0),IF('MASTER DATA'!J30=16%,ROUND(L32*0.16,0),"")))</f>
        <v>2594</v>
      </c>
      <c r="O32" s="10" t="str">
        <f t="shared" si="4"/>
        <v/>
      </c>
      <c r="P32" s="10" t="str">
        <f t="shared" si="5"/>
        <v/>
      </c>
      <c r="Q32" s="11">
        <f t="shared" si="6"/>
        <v>40524</v>
      </c>
      <c r="R32" s="10">
        <f t="shared" si="7"/>
        <v>34581</v>
      </c>
      <c r="S32" s="10">
        <f t="shared" si="8"/>
        <v>5879</v>
      </c>
      <c r="T32" s="10">
        <f t="shared" si="9"/>
        <v>2766</v>
      </c>
      <c r="U32" s="10" t="str">
        <f t="shared" si="10"/>
        <v/>
      </c>
      <c r="V32" s="10" t="str">
        <f t="shared" si="11"/>
        <v/>
      </c>
      <c r="W32" s="11">
        <f t="shared" si="12"/>
        <v>43226</v>
      </c>
      <c r="X32" s="12" t="str">
        <f t="shared" si="13"/>
        <v/>
      </c>
      <c r="Y32" s="12">
        <f t="shared" si="14"/>
        <v>8990</v>
      </c>
      <c r="Z32" s="13"/>
      <c r="AA32" s="13"/>
      <c r="AB32" s="14">
        <f t="shared" si="15"/>
        <v>8990</v>
      </c>
      <c r="AC32" s="39">
        <f t="shared" si="16"/>
        <v>34236</v>
      </c>
      <c r="AE32" s="15" t="str">
        <f>'MASTER DATA'!F30</f>
        <v>GPF</v>
      </c>
      <c r="AF32" s="15" t="str">
        <f>'MASTER DATA'!H30</f>
        <v>16</v>
      </c>
      <c r="AG32" s="15">
        <f t="shared" si="17"/>
        <v>15</v>
      </c>
    </row>
    <row r="33" spans="1:33" ht="30" customHeight="1" x14ac:dyDescent="0.25">
      <c r="A33" s="38">
        <f>'MASTER DATA'!A31</f>
        <v>27</v>
      </c>
      <c r="B33" s="7" t="str">
        <f>IF('MASTER DATA'!B31="","",'MASTER DATA'!B31)</f>
        <v>अ</v>
      </c>
      <c r="C33" s="8" t="str">
        <f>IF('MASTER DATA'!C31="","",'MASTER DATA'!C31)</f>
        <v>TEACHER</v>
      </c>
      <c r="D33" s="9" t="str">
        <f>'MASTER DATA'!E31</f>
        <v>L-12</v>
      </c>
      <c r="E33" s="37" t="str">
        <f>'MASTER DATA'!F31</f>
        <v>GPF</v>
      </c>
      <c r="F33" s="10">
        <f>'MASTER DATA'!G31</f>
        <v>59500</v>
      </c>
      <c r="G33" s="10">
        <f t="shared" si="1"/>
        <v>10115</v>
      </c>
      <c r="H33" s="10">
        <f>IF(F33="","",IF('MASTER DATA'!J31=8%,ROUND(F33*0.08,0),IF('MASTER DATA'!J31=16%,ROUND(F33*0.16,0),"")))</f>
        <v>4760</v>
      </c>
      <c r="I33" s="10" t="str">
        <f>IF('MASTER DATA'!K31="","",'MASTER DATA'!K31)</f>
        <v/>
      </c>
      <c r="J33" s="10" t="str">
        <f>IF('MASTER DATA'!L31="","",'MASTER DATA'!L31)</f>
        <v/>
      </c>
      <c r="K33" s="11">
        <f t="shared" si="2"/>
        <v>74375</v>
      </c>
      <c r="L33" s="10">
        <f>'MASTER DATA'!M31</f>
        <v>28790</v>
      </c>
      <c r="M33" s="10">
        <f t="shared" si="3"/>
        <v>4894</v>
      </c>
      <c r="N33" s="10">
        <f>IF(L33="","",IF('MASTER DATA'!J31=8%,ROUND(L33*0.08,0),IF('MASTER DATA'!J31=16%,ROUND(L33*0.16,0),"")))</f>
        <v>2303</v>
      </c>
      <c r="O33" s="10" t="str">
        <f t="shared" si="4"/>
        <v/>
      </c>
      <c r="P33" s="10" t="str">
        <f t="shared" si="5"/>
        <v/>
      </c>
      <c r="Q33" s="11">
        <f t="shared" si="6"/>
        <v>35987</v>
      </c>
      <c r="R33" s="10">
        <f t="shared" si="7"/>
        <v>30710</v>
      </c>
      <c r="S33" s="10">
        <f t="shared" si="8"/>
        <v>5221</v>
      </c>
      <c r="T33" s="10">
        <f t="shared" si="9"/>
        <v>2457</v>
      </c>
      <c r="U33" s="10" t="str">
        <f t="shared" si="10"/>
        <v/>
      </c>
      <c r="V33" s="10" t="str">
        <f t="shared" si="11"/>
        <v/>
      </c>
      <c r="W33" s="11">
        <f t="shared" si="12"/>
        <v>38388</v>
      </c>
      <c r="X33" s="12" t="str">
        <f t="shared" si="13"/>
        <v/>
      </c>
      <c r="Y33" s="12">
        <f t="shared" si="14"/>
        <v>7990</v>
      </c>
      <c r="Z33" s="13"/>
      <c r="AA33" s="13"/>
      <c r="AB33" s="14">
        <f t="shared" si="15"/>
        <v>7990</v>
      </c>
      <c r="AC33" s="39">
        <f t="shared" si="16"/>
        <v>30398</v>
      </c>
      <c r="AE33" s="15" t="str">
        <f>'MASTER DATA'!F31</f>
        <v>GPF</v>
      </c>
      <c r="AF33" s="15" t="str">
        <f>'MASTER DATA'!H31</f>
        <v>16</v>
      </c>
      <c r="AG33" s="15">
        <f t="shared" si="17"/>
        <v>15</v>
      </c>
    </row>
    <row r="34" spans="1:33" ht="30" customHeight="1" x14ac:dyDescent="0.25">
      <c r="A34" s="38">
        <f>'MASTER DATA'!A32</f>
        <v>28</v>
      </c>
      <c r="B34" s="7" t="str">
        <f>IF('MASTER DATA'!B32="","",'MASTER DATA'!B32)</f>
        <v>ब</v>
      </c>
      <c r="C34" s="8" t="str">
        <f>IF('MASTER DATA'!C32="","",'MASTER DATA'!C32)</f>
        <v>SR TEACHER</v>
      </c>
      <c r="D34" s="9" t="str">
        <f>'MASTER DATA'!E32</f>
        <v>L-11</v>
      </c>
      <c r="E34" s="37" t="str">
        <f>'MASTER DATA'!F32</f>
        <v>NPS</v>
      </c>
      <c r="F34" s="10">
        <f>'MASTER DATA'!G32</f>
        <v>50800</v>
      </c>
      <c r="G34" s="10">
        <f t="shared" si="1"/>
        <v>8636</v>
      </c>
      <c r="H34" s="10">
        <f>IF(F34="","",IF('MASTER DATA'!J32=8%,ROUND(F34*0.08,0),IF('MASTER DATA'!J32=16%,ROUND(F34*0.16,0),"")))</f>
        <v>4064</v>
      </c>
      <c r="I34" s="10" t="str">
        <f>IF('MASTER DATA'!K32="","",'MASTER DATA'!K32)</f>
        <v/>
      </c>
      <c r="J34" s="10" t="str">
        <f>IF('MASTER DATA'!L32="","",'MASTER DATA'!L32)</f>
        <v/>
      </c>
      <c r="K34" s="11">
        <f t="shared" si="2"/>
        <v>63500</v>
      </c>
      <c r="L34" s="10">
        <f>'MASTER DATA'!M32</f>
        <v>24581</v>
      </c>
      <c r="M34" s="10">
        <f t="shared" si="3"/>
        <v>4179</v>
      </c>
      <c r="N34" s="10">
        <f>IF(L34="","",IF('MASTER DATA'!J32=8%,ROUND(L34*0.08,0),IF('MASTER DATA'!J32=16%,ROUND(L34*0.16,0),"")))</f>
        <v>1966</v>
      </c>
      <c r="O34" s="10" t="str">
        <f t="shared" si="4"/>
        <v/>
      </c>
      <c r="P34" s="10" t="str">
        <f t="shared" si="5"/>
        <v/>
      </c>
      <c r="Q34" s="11">
        <f t="shared" si="6"/>
        <v>30726</v>
      </c>
      <c r="R34" s="10">
        <f t="shared" si="7"/>
        <v>26219</v>
      </c>
      <c r="S34" s="10">
        <f t="shared" si="8"/>
        <v>4457</v>
      </c>
      <c r="T34" s="10">
        <f t="shared" si="9"/>
        <v>2098</v>
      </c>
      <c r="U34" s="10" t="str">
        <f t="shared" si="10"/>
        <v/>
      </c>
      <c r="V34" s="10" t="str">
        <f t="shared" si="11"/>
        <v/>
      </c>
      <c r="W34" s="11">
        <f t="shared" si="12"/>
        <v>32774</v>
      </c>
      <c r="X34" s="12">
        <f t="shared" si="13"/>
        <v>3067</v>
      </c>
      <c r="Y34" s="12">
        <f t="shared" si="14"/>
        <v>6820</v>
      </c>
      <c r="Z34" s="13"/>
      <c r="AA34" s="13"/>
      <c r="AB34" s="14">
        <f t="shared" si="15"/>
        <v>9887</v>
      </c>
      <c r="AC34" s="39">
        <f t="shared" si="16"/>
        <v>22887</v>
      </c>
      <c r="AE34" s="15" t="str">
        <f>'MASTER DATA'!F32</f>
        <v>NPS</v>
      </c>
      <c r="AF34" s="15" t="str">
        <f>'MASTER DATA'!H32</f>
        <v>16</v>
      </c>
      <c r="AG34" s="15">
        <f t="shared" si="17"/>
        <v>15</v>
      </c>
    </row>
    <row r="35" spans="1:33" ht="30" customHeight="1" x14ac:dyDescent="0.25">
      <c r="A35" s="38">
        <f>'MASTER DATA'!A33</f>
        <v>29</v>
      </c>
      <c r="B35" s="7" t="str">
        <f>IF('MASTER DATA'!B33="","",'MASTER DATA'!B33)</f>
        <v>स</v>
      </c>
      <c r="C35" s="8" t="str">
        <f>IF('MASTER DATA'!C33="","",'MASTER DATA'!C33)</f>
        <v>TEACHER</v>
      </c>
      <c r="D35" s="9" t="str">
        <f>'MASTER DATA'!E33</f>
        <v>L-13</v>
      </c>
      <c r="E35" s="37" t="str">
        <f>'MASTER DATA'!F33</f>
        <v>GPF</v>
      </c>
      <c r="F35" s="10">
        <f>'MASTER DATA'!G33</f>
        <v>57200</v>
      </c>
      <c r="G35" s="10">
        <f t="shared" si="1"/>
        <v>9724</v>
      </c>
      <c r="H35" s="10">
        <f>IF(F35="","",IF('MASTER DATA'!J33=8%,ROUND(F35*0.08,0),IF('MASTER DATA'!J33=16%,ROUND(F35*0.16,0),"")))</f>
        <v>4576</v>
      </c>
      <c r="I35" s="10" t="str">
        <f>IF('MASTER DATA'!K33="","",'MASTER DATA'!K33)</f>
        <v/>
      </c>
      <c r="J35" s="10" t="str">
        <f>IF('MASTER DATA'!L33="","",'MASTER DATA'!L33)</f>
        <v/>
      </c>
      <c r="K35" s="11">
        <f t="shared" si="2"/>
        <v>71500</v>
      </c>
      <c r="L35" s="10">
        <f>'MASTER DATA'!M33</f>
        <v>27677</v>
      </c>
      <c r="M35" s="10">
        <f t="shared" si="3"/>
        <v>4705</v>
      </c>
      <c r="N35" s="10">
        <f>IF(L35="","",IF('MASTER DATA'!J33=8%,ROUND(L35*0.08,0),IF('MASTER DATA'!J33=16%,ROUND(L35*0.16,0),"")))</f>
        <v>2214</v>
      </c>
      <c r="O35" s="10" t="str">
        <f t="shared" si="4"/>
        <v/>
      </c>
      <c r="P35" s="10" t="str">
        <f t="shared" si="5"/>
        <v/>
      </c>
      <c r="Q35" s="11">
        <f t="shared" si="6"/>
        <v>34596</v>
      </c>
      <c r="R35" s="10">
        <f t="shared" si="7"/>
        <v>29523</v>
      </c>
      <c r="S35" s="10">
        <f t="shared" si="8"/>
        <v>5019</v>
      </c>
      <c r="T35" s="10">
        <f t="shared" si="9"/>
        <v>2362</v>
      </c>
      <c r="U35" s="10" t="str">
        <f t="shared" si="10"/>
        <v/>
      </c>
      <c r="V35" s="10" t="str">
        <f t="shared" si="11"/>
        <v/>
      </c>
      <c r="W35" s="11">
        <f t="shared" si="12"/>
        <v>36904</v>
      </c>
      <c r="X35" s="12" t="str">
        <f t="shared" si="13"/>
        <v/>
      </c>
      <c r="Y35" s="12">
        <f t="shared" si="14"/>
        <v>7680</v>
      </c>
      <c r="Z35" s="13"/>
      <c r="AA35" s="13"/>
      <c r="AB35" s="14">
        <f t="shared" si="15"/>
        <v>7680</v>
      </c>
      <c r="AC35" s="39">
        <f t="shared" si="16"/>
        <v>29224</v>
      </c>
      <c r="AE35" s="15" t="str">
        <f>'MASTER DATA'!F33</f>
        <v>GPF</v>
      </c>
      <c r="AF35" s="15" t="str">
        <f>'MASTER DATA'!H33</f>
        <v>16</v>
      </c>
      <c r="AG35" s="15">
        <f t="shared" si="17"/>
        <v>15</v>
      </c>
    </row>
    <row r="36" spans="1:33" ht="30" customHeight="1" x14ac:dyDescent="0.25">
      <c r="A36" s="38">
        <f>'MASTER DATA'!A34</f>
        <v>30</v>
      </c>
      <c r="B36" s="7" t="str">
        <f>IF('MASTER DATA'!B34="","",'MASTER DATA'!B34)</f>
        <v xml:space="preserve">दशरथ लाल </v>
      </c>
      <c r="C36" s="8" t="str">
        <f>IF('MASTER DATA'!C34="","",'MASTER DATA'!C34)</f>
        <v>SR TEACHER</v>
      </c>
      <c r="D36" s="9" t="str">
        <f>'MASTER DATA'!E34</f>
        <v>L-14</v>
      </c>
      <c r="E36" s="37" t="str">
        <f>'MASTER DATA'!F34</f>
        <v>GPF</v>
      </c>
      <c r="F36" s="10">
        <f>'MASTER DATA'!G34</f>
        <v>80000</v>
      </c>
      <c r="G36" s="10">
        <f t="shared" si="1"/>
        <v>13600</v>
      </c>
      <c r="H36" s="10">
        <f>IF(F36="","",IF('MASTER DATA'!J34=8%,ROUND(F36*0.08,0),IF('MASTER DATA'!J34=16%,ROUND(F36*0.16,0),"")))</f>
        <v>6400</v>
      </c>
      <c r="I36" s="10" t="str">
        <f>IF('MASTER DATA'!K34="","",'MASTER DATA'!K34)</f>
        <v/>
      </c>
      <c r="J36" s="10" t="str">
        <f>IF('MASTER DATA'!L34="","",'MASTER DATA'!L34)</f>
        <v/>
      </c>
      <c r="K36" s="11">
        <f t="shared" si="2"/>
        <v>100000</v>
      </c>
      <c r="L36" s="10">
        <f>'MASTER DATA'!M34</f>
        <v>38710</v>
      </c>
      <c r="M36" s="10">
        <f t="shared" si="3"/>
        <v>6581</v>
      </c>
      <c r="N36" s="10">
        <f>IF(L36="","",IF('MASTER DATA'!J34=8%,ROUND(L36*0.08,0),IF('MASTER DATA'!J34=16%,ROUND(L36*0.16,0),"")))</f>
        <v>3097</v>
      </c>
      <c r="O36" s="10" t="str">
        <f t="shared" si="4"/>
        <v/>
      </c>
      <c r="P36" s="10" t="str">
        <f t="shared" si="5"/>
        <v/>
      </c>
      <c r="Q36" s="11">
        <f t="shared" si="6"/>
        <v>48388</v>
      </c>
      <c r="R36" s="10">
        <f t="shared" si="7"/>
        <v>41290</v>
      </c>
      <c r="S36" s="10">
        <f t="shared" si="8"/>
        <v>7019</v>
      </c>
      <c r="T36" s="10">
        <f t="shared" si="9"/>
        <v>3303</v>
      </c>
      <c r="U36" s="10" t="str">
        <f t="shared" si="10"/>
        <v/>
      </c>
      <c r="V36" s="10" t="str">
        <f t="shared" si="11"/>
        <v/>
      </c>
      <c r="W36" s="11">
        <f t="shared" si="12"/>
        <v>51612</v>
      </c>
      <c r="X36" s="12" t="str">
        <f t="shared" si="13"/>
        <v/>
      </c>
      <c r="Y36" s="12">
        <f t="shared" si="14"/>
        <v>10740</v>
      </c>
      <c r="Z36" s="13"/>
      <c r="AA36" s="13"/>
      <c r="AB36" s="14">
        <f t="shared" si="15"/>
        <v>10740</v>
      </c>
      <c r="AC36" s="39">
        <f t="shared" si="16"/>
        <v>40872</v>
      </c>
      <c r="AE36" s="15" t="str">
        <f>'MASTER DATA'!F34</f>
        <v>GPF</v>
      </c>
      <c r="AF36" s="15" t="str">
        <f>'MASTER DATA'!H34</f>
        <v>16</v>
      </c>
      <c r="AG36" s="15">
        <f t="shared" si="17"/>
        <v>15</v>
      </c>
    </row>
    <row r="37" spans="1:33" ht="30" customHeight="1" x14ac:dyDescent="0.25">
      <c r="A37" s="38">
        <f>'MASTER DATA'!A35</f>
        <v>31</v>
      </c>
      <c r="B37" s="7" t="str">
        <f>IF('MASTER DATA'!B35="","",'MASTER DATA'!B35)</f>
        <v xml:space="preserve">MAHENDRA </v>
      </c>
      <c r="C37" s="8" t="str">
        <f>IF('MASTER DATA'!C35="","",'MASTER DATA'!C35)</f>
        <v>LAB ASS.</v>
      </c>
      <c r="D37" s="9" t="str">
        <f>'MASTER DATA'!E35</f>
        <v>L-8</v>
      </c>
      <c r="E37" s="37" t="str">
        <f>'MASTER DATA'!F35</f>
        <v>NPS</v>
      </c>
      <c r="F37" s="10">
        <f>'MASTER DATA'!G35</f>
        <v>18500</v>
      </c>
      <c r="G37" s="10"/>
      <c r="H37" s="10"/>
      <c r="I37" s="10" t="str">
        <f>IF('MASTER DATA'!K35="","",'MASTER DATA'!K35)</f>
        <v/>
      </c>
      <c r="J37" s="10" t="str">
        <f>IF('MASTER DATA'!L35="","",'MASTER DATA'!L35)</f>
        <v/>
      </c>
      <c r="K37" s="11">
        <f t="shared" si="2"/>
        <v>18500</v>
      </c>
      <c r="L37" s="10">
        <f>'MASTER DATA'!M35</f>
        <v>13129</v>
      </c>
      <c r="M37" s="10"/>
      <c r="N37" s="10"/>
      <c r="O37" s="10" t="str">
        <f t="shared" si="4"/>
        <v/>
      </c>
      <c r="P37" s="10" t="str">
        <f t="shared" si="5"/>
        <v/>
      </c>
      <c r="Q37" s="11">
        <f t="shared" si="6"/>
        <v>13129</v>
      </c>
      <c r="R37" s="10">
        <f t="shared" si="7"/>
        <v>5371</v>
      </c>
      <c r="S37" s="10"/>
      <c r="T37" s="10"/>
      <c r="U37" s="10" t="str">
        <f t="shared" si="10"/>
        <v/>
      </c>
      <c r="V37" s="10" t="str">
        <f t="shared" si="11"/>
        <v/>
      </c>
      <c r="W37" s="11">
        <f t="shared" si="12"/>
        <v>5371</v>
      </c>
      <c r="X37" s="12">
        <f t="shared" si="13"/>
        <v>538</v>
      </c>
      <c r="Y37" s="12">
        <f t="shared" si="14"/>
        <v>1120</v>
      </c>
      <c r="Z37" s="13"/>
      <c r="AA37" s="13"/>
      <c r="AB37" s="14">
        <f t="shared" si="15"/>
        <v>1658</v>
      </c>
      <c r="AC37" s="39">
        <f t="shared" si="16"/>
        <v>3713</v>
      </c>
      <c r="AE37" s="15" t="str">
        <f>'MASTER DATA'!F35</f>
        <v>NPS</v>
      </c>
      <c r="AF37" s="15" t="str">
        <f>'MASTER DATA'!H35</f>
        <v>9</v>
      </c>
      <c r="AG37" s="15">
        <f t="shared" si="17"/>
        <v>22</v>
      </c>
    </row>
    <row r="38" spans="1:33" ht="30" customHeight="1" x14ac:dyDescent="0.25">
      <c r="A38" s="38">
        <f>'MASTER DATA'!A36</f>
        <v>32</v>
      </c>
      <c r="B38" s="7" t="str">
        <f>IF('MASTER DATA'!B36="","",'MASTER DATA'!B36)</f>
        <v>र</v>
      </c>
      <c r="C38" s="8" t="str">
        <f>IF('MASTER DATA'!C36="","",'MASTER DATA'!C36)</f>
        <v>SR TEACHER</v>
      </c>
      <c r="D38" s="9" t="str">
        <f>'MASTER DATA'!E36</f>
        <v>L-12</v>
      </c>
      <c r="E38" s="37" t="str">
        <f>'MASTER DATA'!F36</f>
        <v>GPF</v>
      </c>
      <c r="F38" s="10">
        <f>'MASTER DATA'!G36</f>
        <v>61300</v>
      </c>
      <c r="G38" s="10">
        <f t="shared" si="1"/>
        <v>10421</v>
      </c>
      <c r="H38" s="10">
        <f>IF(F38="","",IF('MASTER DATA'!J36=8%,ROUND(F38*0.08,0),IF('MASTER DATA'!J36=16%,ROUND(F38*0.16,0),"")))</f>
        <v>4904</v>
      </c>
      <c r="I38" s="10" t="str">
        <f>IF('MASTER DATA'!K36="","",'MASTER DATA'!K36)</f>
        <v/>
      </c>
      <c r="J38" s="10" t="str">
        <f>IF('MASTER DATA'!L36="","",'MASTER DATA'!L36)</f>
        <v/>
      </c>
      <c r="K38" s="11">
        <f t="shared" si="2"/>
        <v>76625</v>
      </c>
      <c r="L38" s="10">
        <f>'MASTER DATA'!M36</f>
        <v>29661</v>
      </c>
      <c r="M38" s="10">
        <f t="shared" si="3"/>
        <v>5042</v>
      </c>
      <c r="N38" s="10">
        <f>IF(L38="","",IF('MASTER DATA'!J36=8%,ROUND(L38*0.08,0),IF('MASTER DATA'!J36=16%,ROUND(L38*0.16,0),"")))</f>
        <v>2373</v>
      </c>
      <c r="O38" s="10" t="str">
        <f t="shared" si="4"/>
        <v/>
      </c>
      <c r="P38" s="10" t="str">
        <f t="shared" si="5"/>
        <v/>
      </c>
      <c r="Q38" s="11">
        <f t="shared" si="6"/>
        <v>37076</v>
      </c>
      <c r="R38" s="10">
        <f t="shared" si="7"/>
        <v>31639</v>
      </c>
      <c r="S38" s="10">
        <f t="shared" si="8"/>
        <v>5379</v>
      </c>
      <c r="T38" s="10">
        <f t="shared" si="9"/>
        <v>2531</v>
      </c>
      <c r="U38" s="10" t="str">
        <f t="shared" si="10"/>
        <v/>
      </c>
      <c r="V38" s="10" t="str">
        <f t="shared" si="11"/>
        <v/>
      </c>
      <c r="W38" s="11">
        <f t="shared" si="12"/>
        <v>39549</v>
      </c>
      <c r="X38" s="12" t="str">
        <f t="shared" si="13"/>
        <v/>
      </c>
      <c r="Y38" s="12">
        <f t="shared" si="14"/>
        <v>8230</v>
      </c>
      <c r="Z38" s="13"/>
      <c r="AA38" s="13"/>
      <c r="AB38" s="14">
        <f t="shared" si="15"/>
        <v>8230</v>
      </c>
      <c r="AC38" s="39">
        <f t="shared" si="16"/>
        <v>31319</v>
      </c>
      <c r="AE38" s="15" t="str">
        <f>'MASTER DATA'!F36</f>
        <v>GPF</v>
      </c>
      <c r="AF38" s="15" t="str">
        <f>'MASTER DATA'!H36</f>
        <v>16</v>
      </c>
      <c r="AG38" s="15">
        <f t="shared" si="17"/>
        <v>15</v>
      </c>
    </row>
    <row r="39" spans="1:33" ht="30" customHeight="1" x14ac:dyDescent="0.25">
      <c r="A39" s="38">
        <f>'MASTER DATA'!A37</f>
        <v>33</v>
      </c>
      <c r="B39" s="7" t="str">
        <f>IF('MASTER DATA'!B37="","",'MASTER DATA'!B37)</f>
        <v>ल</v>
      </c>
      <c r="C39" s="8" t="str">
        <f>IF('MASTER DATA'!C37="","",'MASTER DATA'!C37)</f>
        <v>SR TEACHER</v>
      </c>
      <c r="D39" s="9" t="str">
        <f>'MASTER DATA'!E37</f>
        <v>L-11</v>
      </c>
      <c r="E39" s="37" t="str">
        <f>'MASTER DATA'!F37</f>
        <v>NPS</v>
      </c>
      <c r="F39" s="10">
        <f>'MASTER DATA'!G37</f>
        <v>38000</v>
      </c>
      <c r="G39" s="10">
        <f t="shared" si="1"/>
        <v>6460</v>
      </c>
      <c r="H39" s="10">
        <f>IF(F39="","",IF('MASTER DATA'!J37=8%,ROUND(F39*0.08,0),IF('MASTER DATA'!J37=16%,ROUND(F39*0.16,0),"")))</f>
        <v>3040</v>
      </c>
      <c r="I39" s="10" t="str">
        <f>IF('MASTER DATA'!K37="","",'MASTER DATA'!K37)</f>
        <v/>
      </c>
      <c r="J39" s="10" t="str">
        <f>IF('MASTER DATA'!L37="","",'MASTER DATA'!L37)</f>
        <v/>
      </c>
      <c r="K39" s="11">
        <f t="shared" si="2"/>
        <v>47500</v>
      </c>
      <c r="L39" s="10">
        <f>'MASTER DATA'!M37</f>
        <v>18387</v>
      </c>
      <c r="M39" s="10">
        <f t="shared" si="3"/>
        <v>3126</v>
      </c>
      <c r="N39" s="10">
        <f>IF(L39="","",IF('MASTER DATA'!J37=8%,ROUND(L39*0.08,0),IF('MASTER DATA'!J37=16%,ROUND(L39*0.16,0),"")))</f>
        <v>1471</v>
      </c>
      <c r="O39" s="10" t="str">
        <f t="shared" si="4"/>
        <v/>
      </c>
      <c r="P39" s="10" t="str">
        <f t="shared" si="5"/>
        <v/>
      </c>
      <c r="Q39" s="11">
        <f t="shared" si="6"/>
        <v>22984</v>
      </c>
      <c r="R39" s="10">
        <f t="shared" si="7"/>
        <v>19613</v>
      </c>
      <c r="S39" s="10">
        <f t="shared" si="8"/>
        <v>3334</v>
      </c>
      <c r="T39" s="10">
        <f t="shared" si="9"/>
        <v>1569</v>
      </c>
      <c r="U39" s="10" t="str">
        <f t="shared" si="10"/>
        <v/>
      </c>
      <c r="V39" s="10" t="str">
        <f t="shared" si="11"/>
        <v/>
      </c>
      <c r="W39" s="11">
        <f t="shared" si="12"/>
        <v>24516</v>
      </c>
      <c r="X39" s="12">
        <f t="shared" si="13"/>
        <v>2295</v>
      </c>
      <c r="Y39" s="12">
        <f t="shared" si="14"/>
        <v>5100</v>
      </c>
      <c r="Z39" s="13"/>
      <c r="AA39" s="13"/>
      <c r="AB39" s="14">
        <f t="shared" si="15"/>
        <v>7395</v>
      </c>
      <c r="AC39" s="39">
        <f t="shared" si="16"/>
        <v>17121</v>
      </c>
      <c r="AE39" s="15" t="str">
        <f>'MASTER DATA'!F37</f>
        <v>NPS</v>
      </c>
      <c r="AF39" s="15" t="str">
        <f>'MASTER DATA'!H37</f>
        <v>16</v>
      </c>
      <c r="AG39" s="15">
        <f t="shared" si="17"/>
        <v>15</v>
      </c>
    </row>
    <row r="40" spans="1:33" ht="30" customHeight="1" x14ac:dyDescent="0.25">
      <c r="A40" s="38">
        <f>'MASTER DATA'!A38</f>
        <v>34</v>
      </c>
      <c r="B40" s="7" t="str">
        <f>IF('MASTER DATA'!B38="","",'MASTER DATA'!B38)</f>
        <v>व</v>
      </c>
      <c r="C40" s="8" t="str">
        <f>IF('MASTER DATA'!C38="","",'MASTER DATA'!C38)</f>
        <v>TEACHER</v>
      </c>
      <c r="D40" s="9" t="str">
        <f>'MASTER DATA'!E38</f>
        <v>L-13</v>
      </c>
      <c r="E40" s="37" t="str">
        <f>'MASTER DATA'!F38</f>
        <v>GPF</v>
      </c>
      <c r="F40" s="10">
        <f>'MASTER DATA'!G38</f>
        <v>71300</v>
      </c>
      <c r="G40" s="10">
        <f t="shared" si="1"/>
        <v>12121</v>
      </c>
      <c r="H40" s="10">
        <f>IF(F40="","",IF('MASTER DATA'!J38=8%,ROUND(F40*0.08,0),IF('MASTER DATA'!J38=16%,ROUND(F40*0.16,0),"")))</f>
        <v>5704</v>
      </c>
      <c r="I40" s="10" t="str">
        <f>IF('MASTER DATA'!K38="","",'MASTER DATA'!K38)</f>
        <v/>
      </c>
      <c r="J40" s="10" t="str">
        <f>IF('MASTER DATA'!L38="","",'MASTER DATA'!L38)</f>
        <v/>
      </c>
      <c r="K40" s="11">
        <f t="shared" si="2"/>
        <v>89125</v>
      </c>
      <c r="L40" s="10">
        <f>'MASTER DATA'!M38</f>
        <v>34500</v>
      </c>
      <c r="M40" s="10">
        <f t="shared" si="3"/>
        <v>5865</v>
      </c>
      <c r="N40" s="10">
        <f>IF(L40="","",IF('MASTER DATA'!J38=8%,ROUND(L40*0.08,0),IF('MASTER DATA'!J38=16%,ROUND(L40*0.16,0),"")))</f>
        <v>2760</v>
      </c>
      <c r="O40" s="10" t="str">
        <f t="shared" si="4"/>
        <v/>
      </c>
      <c r="P40" s="10" t="str">
        <f t="shared" si="5"/>
        <v/>
      </c>
      <c r="Q40" s="11">
        <f t="shared" si="6"/>
        <v>43125</v>
      </c>
      <c r="R40" s="10">
        <f t="shared" si="7"/>
        <v>36800</v>
      </c>
      <c r="S40" s="10">
        <f t="shared" si="8"/>
        <v>6256</v>
      </c>
      <c r="T40" s="10">
        <f t="shared" si="9"/>
        <v>2944</v>
      </c>
      <c r="U40" s="10" t="str">
        <f t="shared" si="10"/>
        <v/>
      </c>
      <c r="V40" s="10" t="str">
        <f t="shared" si="11"/>
        <v/>
      </c>
      <c r="W40" s="11">
        <f t="shared" si="12"/>
        <v>46000</v>
      </c>
      <c r="X40" s="12" t="str">
        <f t="shared" si="13"/>
        <v/>
      </c>
      <c r="Y40" s="12">
        <f t="shared" si="14"/>
        <v>9570</v>
      </c>
      <c r="Z40" s="13"/>
      <c r="AA40" s="13"/>
      <c r="AB40" s="14">
        <f t="shared" si="15"/>
        <v>9570</v>
      </c>
      <c r="AC40" s="39">
        <f t="shared" si="16"/>
        <v>36430</v>
      </c>
      <c r="AE40" s="15" t="str">
        <f>'MASTER DATA'!F38</f>
        <v>GPF</v>
      </c>
      <c r="AF40" s="15" t="str">
        <f>'MASTER DATA'!H38</f>
        <v>16</v>
      </c>
      <c r="AG40" s="15">
        <f t="shared" si="17"/>
        <v>15</v>
      </c>
    </row>
    <row r="41" spans="1:33" ht="30" customHeight="1" x14ac:dyDescent="0.25">
      <c r="A41" s="38">
        <f>'MASTER DATA'!A39</f>
        <v>35</v>
      </c>
      <c r="B41" s="7" t="str">
        <f>IF('MASTER DATA'!B39="","",'MASTER DATA'!B39)</f>
        <v xml:space="preserve">चन्द्र प्रकाश </v>
      </c>
      <c r="C41" s="8" t="str">
        <f>IF('MASTER DATA'!C39="","",'MASTER DATA'!C39)</f>
        <v>TEACHER</v>
      </c>
      <c r="D41" s="9" t="str">
        <f>'MASTER DATA'!E39</f>
        <v>L-10</v>
      </c>
      <c r="E41" s="37" t="str">
        <f>'MASTER DATA'!F39</f>
        <v>NPS</v>
      </c>
      <c r="F41" s="10">
        <f>'MASTER DATA'!G39</f>
        <v>39100</v>
      </c>
      <c r="G41" s="10">
        <f t="shared" si="1"/>
        <v>6647</v>
      </c>
      <c r="H41" s="10">
        <f>IF(F41="","",IF('MASTER DATA'!J39=8%,ROUND(F41*0.08,0),IF('MASTER DATA'!J39=16%,ROUND(F41*0.16,0),"")))</f>
        <v>3128</v>
      </c>
      <c r="I41" s="10" t="str">
        <f>IF('MASTER DATA'!K39="","",'MASTER DATA'!K39)</f>
        <v/>
      </c>
      <c r="J41" s="10" t="str">
        <f>IF('MASTER DATA'!L39="","",'MASTER DATA'!L39)</f>
        <v/>
      </c>
      <c r="K41" s="11">
        <f t="shared" si="2"/>
        <v>48875</v>
      </c>
      <c r="L41" s="10">
        <f>'MASTER DATA'!M39</f>
        <v>18919</v>
      </c>
      <c r="M41" s="10">
        <f t="shared" si="3"/>
        <v>3216</v>
      </c>
      <c r="N41" s="10">
        <f>IF(L41="","",IF('MASTER DATA'!J39=8%,ROUND(L41*0.08,0),IF('MASTER DATA'!J39=16%,ROUND(L41*0.16,0),"")))</f>
        <v>1514</v>
      </c>
      <c r="O41" s="10" t="str">
        <f t="shared" si="4"/>
        <v/>
      </c>
      <c r="P41" s="10" t="str">
        <f t="shared" si="5"/>
        <v/>
      </c>
      <c r="Q41" s="11">
        <f t="shared" si="6"/>
        <v>23649</v>
      </c>
      <c r="R41" s="10">
        <f t="shared" si="7"/>
        <v>20181</v>
      </c>
      <c r="S41" s="10">
        <f t="shared" si="8"/>
        <v>3431</v>
      </c>
      <c r="T41" s="10">
        <f t="shared" si="9"/>
        <v>1614</v>
      </c>
      <c r="U41" s="10" t="str">
        <f t="shared" si="10"/>
        <v/>
      </c>
      <c r="V41" s="10" t="str">
        <f t="shared" si="11"/>
        <v/>
      </c>
      <c r="W41" s="11">
        <f t="shared" si="12"/>
        <v>25226</v>
      </c>
      <c r="X41" s="12">
        <f t="shared" si="13"/>
        <v>2361</v>
      </c>
      <c r="Y41" s="12">
        <f t="shared" si="14"/>
        <v>5250</v>
      </c>
      <c r="Z41" s="13"/>
      <c r="AA41" s="13"/>
      <c r="AB41" s="14">
        <f t="shared" si="15"/>
        <v>7611</v>
      </c>
      <c r="AC41" s="39">
        <f t="shared" si="16"/>
        <v>17615</v>
      </c>
      <c r="AE41" s="15" t="str">
        <f>'MASTER DATA'!F39</f>
        <v>NPS</v>
      </c>
      <c r="AF41" s="15" t="str">
        <f>'MASTER DATA'!H39</f>
        <v>16</v>
      </c>
      <c r="AG41" s="15">
        <f t="shared" si="17"/>
        <v>15</v>
      </c>
    </row>
    <row r="44" spans="1:33" x14ac:dyDescent="0.25">
      <c r="W44" s="40" t="s">
        <v>114</v>
      </c>
    </row>
  </sheetData>
  <sheetProtection algorithmName="SHA-512" hashValue="k+IRqaurktI2rKCpixDcvN7vKZUMHPVoJpvmJwTZ0xmWvv4LZYS9HULOCKup49XldBhkOsPtiSdqka1j+iECAg==" saltValue="zgsfuTVasRgbEMZRYnH+Yw==" spinCount="100000" sheet="1" objects="1" scenarios="1" formatColumns="0" formatRows="0"/>
  <mergeCells count="14">
    <mergeCell ref="A1:AC1"/>
    <mergeCell ref="A5:A6"/>
    <mergeCell ref="A3:AC3"/>
    <mergeCell ref="A4:AC4"/>
    <mergeCell ref="A2:AC2"/>
    <mergeCell ref="R5:W5"/>
    <mergeCell ref="B5:B6"/>
    <mergeCell ref="F5:K5"/>
    <mergeCell ref="L5:Q5"/>
    <mergeCell ref="X5:AB5"/>
    <mergeCell ref="AC5:AC6"/>
    <mergeCell ref="C5:C6"/>
    <mergeCell ref="D5:D6"/>
    <mergeCell ref="E5:E6"/>
  </mergeCells>
  <printOptions horizontalCentered="1"/>
  <pageMargins left="0.15748031496062992" right="0.15748031496062992" top="0.43307086614173229" bottom="0.86614173228346458" header="0.31496062992125984" footer="0.31496062992125984"/>
  <pageSetup paperSize="9" scale="63" orientation="landscape" r:id="rId1"/>
  <headerFooter>
    <oddFooter>&amp;L&amp;"-,Bold Italic"www.rssrashtriya.org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DATA</vt:lpstr>
      <vt:lpstr>Deferred Salary March 2020</vt:lpstr>
      <vt:lpstr>'Deferred Salary March 2020'!Print_Area</vt:lpstr>
      <vt:lpstr>'Deferred Salary March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2021-02-28T15:08:24Z</cp:lastPrinted>
  <dcterms:created xsi:type="dcterms:W3CDTF">2020-09-27T14:18:01Z</dcterms:created>
  <dcterms:modified xsi:type="dcterms:W3CDTF">2021-02-28T18:15:58Z</dcterms:modified>
</cp:coreProperties>
</file>